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1550" yWindow="1275" windowWidth="12435" windowHeight="7515" tabRatio="673"/>
  </bookViews>
  <sheets>
    <sheet name="Planilha" sheetId="2" r:id="rId1"/>
    <sheet name="Resumo" sheetId="3" r:id="rId2"/>
    <sheet name="Cronograma" sheetId="4" r:id="rId3"/>
    <sheet name="BDI" sheetId="14" r:id="rId4"/>
    <sheet name="LeisSociais" sheetId="16" r:id="rId5"/>
  </sheets>
  <definedNames>
    <definedName name="_xlnm.Print_Area" localSheetId="3">BDI!$A$2:$E$24</definedName>
    <definedName name="_xlnm.Print_Area" localSheetId="2">Cronograma!$A$1:$R$53</definedName>
    <definedName name="_xlnm.Print_Area" localSheetId="4">LeisSociais!$A$1:$E$51</definedName>
    <definedName name="_xlnm.Print_Area" localSheetId="0">Planilha!$A$1:$H$477</definedName>
    <definedName name="_xlnm.Print_Area" localSheetId="1">Resumo!$A$1:$E$52</definedName>
    <definedName name="_xlnm.Print_Titles" localSheetId="2">Cronograma!$A:$C,Cronograma!$1:$10</definedName>
    <definedName name="_xlnm.Print_Titles" localSheetId="4">LeisSociais!$1:$6</definedName>
    <definedName name="_xlnm.Print_Titles" localSheetId="0">Planilha!$1:$11</definedName>
  </definedNames>
  <calcPr calcId="145621"/>
</workbook>
</file>

<file path=xl/calcChain.xml><?xml version="1.0" encoding="utf-8"?>
<calcChain xmlns="http://schemas.openxmlformats.org/spreadsheetml/2006/main">
  <c r="D11" i="14" l="1"/>
  <c r="G59" i="2" l="1"/>
  <c r="G93" i="2" l="1"/>
  <c r="G92" i="2" l="1"/>
  <c r="G61" i="2" l="1"/>
  <c r="G62" i="2"/>
  <c r="G63" i="2"/>
  <c r="G64" i="2"/>
  <c r="G60" i="2"/>
  <c r="G65" i="2" l="1"/>
  <c r="G390" i="2"/>
  <c r="C4" i="16" l="1"/>
  <c r="G215" i="2" l="1"/>
  <c r="D20" i="14" l="1"/>
  <c r="G197" i="2" l="1"/>
  <c r="G196" i="2" l="1"/>
  <c r="G395" i="2"/>
  <c r="G164" i="2"/>
  <c r="G80" i="2" l="1"/>
  <c r="G84" i="2"/>
  <c r="D49" i="4" l="1"/>
  <c r="C6" i="3"/>
  <c r="C3" i="16" l="1"/>
  <c r="S11" i="4" l="1"/>
  <c r="G272" i="2"/>
  <c r="G248" i="2"/>
  <c r="G30" i="2"/>
  <c r="G452" i="2" l="1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235" i="2"/>
  <c r="G239" i="2"/>
  <c r="G238" i="2"/>
  <c r="G231" i="2"/>
  <c r="G230" i="2"/>
  <c r="G257" i="2"/>
  <c r="G263" i="2"/>
  <c r="G262" i="2"/>
  <c r="G261" i="2"/>
  <c r="G260" i="2"/>
  <c r="G259" i="2"/>
  <c r="G246" i="2"/>
  <c r="G245" i="2"/>
  <c r="G244" i="2"/>
  <c r="G243" i="2"/>
  <c r="G242" i="2"/>
  <c r="G241" i="2"/>
  <c r="G236" i="2"/>
  <c r="G233" i="2"/>
  <c r="G221" i="2"/>
  <c r="G234" i="2"/>
  <c r="G285" i="2"/>
  <c r="G284" i="2"/>
  <c r="G232" i="2"/>
  <c r="G283" i="2"/>
  <c r="G281" i="2"/>
  <c r="G282" i="2"/>
  <c r="G280" i="2"/>
  <c r="G237" i="2"/>
  <c r="G279" i="2"/>
  <c r="G277" i="2"/>
  <c r="G278" i="2"/>
  <c r="G275" i="2"/>
  <c r="G273" i="2"/>
  <c r="G274" i="2"/>
  <c r="G276" i="2"/>
  <c r="G226" i="2"/>
  <c r="G229" i="2"/>
  <c r="G222" i="2"/>
  <c r="G227" i="2"/>
  <c r="G228" i="2"/>
  <c r="G220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36" i="2"/>
  <c r="G26" i="2" l="1"/>
  <c r="G466" i="2"/>
  <c r="G346" i="2" l="1"/>
  <c r="G377" i="2"/>
  <c r="G160" i="2"/>
  <c r="G354" i="2" l="1"/>
  <c r="G141" i="2"/>
  <c r="G142" i="2"/>
  <c r="G201" i="2"/>
  <c r="G89" i="2"/>
  <c r="G70" i="2" l="1"/>
  <c r="G73" i="2"/>
  <c r="G38" i="2"/>
  <c r="G39" i="2"/>
  <c r="G296" i="2" l="1"/>
  <c r="G295" i="2"/>
  <c r="G350" i="2"/>
  <c r="G351" i="2"/>
  <c r="G349" i="2"/>
  <c r="G352" i="2"/>
  <c r="G47" i="2"/>
  <c r="G344" i="2"/>
  <c r="G343" i="2"/>
  <c r="G372" i="2"/>
  <c r="G157" i="2"/>
  <c r="G49" i="2"/>
  <c r="G156" i="2" l="1"/>
  <c r="G48" i="2"/>
  <c r="G158" i="2"/>
  <c r="G348" i="2"/>
  <c r="G19" i="2"/>
  <c r="G20" i="2"/>
  <c r="G106" i="2" l="1"/>
  <c r="G465" i="2" l="1"/>
  <c r="G464" i="2" s="1"/>
  <c r="G104" i="2"/>
  <c r="G105" i="2"/>
  <c r="S13" i="4" l="1"/>
  <c r="S15" i="4"/>
  <c r="S17" i="4"/>
  <c r="S21" i="4"/>
  <c r="G129" i="2" l="1"/>
  <c r="G58" i="2" l="1"/>
  <c r="G91" i="2"/>
  <c r="G90" i="2"/>
  <c r="G194" i="2" l="1"/>
  <c r="G193" i="2"/>
  <c r="G163" i="2" l="1"/>
  <c r="G140" i="2" l="1"/>
  <c r="G137" i="2"/>
  <c r="G136" i="2"/>
  <c r="G110" i="2" l="1"/>
  <c r="G326" i="2" l="1"/>
  <c r="G53" i="2"/>
  <c r="G122" i="2" l="1"/>
  <c r="G153" i="2" l="1"/>
  <c r="G294" i="2" l="1"/>
  <c r="G200" i="2" l="1"/>
  <c r="G292" i="2"/>
  <c r="G214" i="2"/>
  <c r="G28" i="2"/>
  <c r="G29" i="2"/>
  <c r="G175" i="2" l="1"/>
  <c r="G389" i="2" l="1"/>
  <c r="G388" i="2"/>
  <c r="G387" i="2"/>
  <c r="G386" i="2"/>
  <c r="G385" i="2"/>
  <c r="G384" i="2"/>
  <c r="G383" i="2"/>
  <c r="G382" i="2"/>
  <c r="G381" i="2"/>
  <c r="G314" i="2"/>
  <c r="G312" i="2"/>
  <c r="G309" i="2"/>
  <c r="G308" i="2"/>
  <c r="G307" i="2"/>
  <c r="G302" i="2"/>
  <c r="G301" i="2"/>
  <c r="G299" i="2"/>
  <c r="G298" i="2"/>
  <c r="G291" i="2"/>
  <c r="G364" i="2" l="1"/>
  <c r="G363" i="2"/>
  <c r="G362" i="2"/>
  <c r="G111" i="2" l="1"/>
  <c r="G57" i="2"/>
  <c r="G34" i="2" l="1"/>
  <c r="G345" i="2"/>
  <c r="G371" i="2"/>
  <c r="G342" i="2" l="1"/>
  <c r="G195" i="2" l="1"/>
  <c r="G192" i="2"/>
  <c r="G190" i="2" l="1"/>
  <c r="G191" i="2"/>
  <c r="B35" i="3" l="1"/>
  <c r="B32" i="3"/>
  <c r="B7" i="4"/>
  <c r="B6" i="4"/>
  <c r="A7" i="4"/>
  <c r="A6" i="4"/>
  <c r="A7" i="3"/>
  <c r="B4" i="16" s="1"/>
  <c r="A6" i="3"/>
  <c r="B3" i="16" s="1"/>
  <c r="G328" i="2" l="1"/>
  <c r="G182" i="2"/>
  <c r="G100" i="2"/>
  <c r="G453" i="2" l="1"/>
  <c r="G376" i="2"/>
  <c r="G399" i="2"/>
  <c r="G183" i="2"/>
  <c r="G179" i="2"/>
  <c r="G171" i="2"/>
  <c r="G181" i="2"/>
  <c r="G391" i="2" l="1"/>
  <c r="G180" i="2"/>
  <c r="M49" i="4" l="1"/>
  <c r="M50" i="4" s="1"/>
  <c r="N49" i="4"/>
  <c r="N50" i="4" s="1"/>
  <c r="P49" i="4"/>
  <c r="P50" i="4" s="1"/>
  <c r="Q49" i="4"/>
  <c r="Q50" i="4" s="1"/>
  <c r="R49" i="4"/>
  <c r="R50" i="4" s="1"/>
  <c r="E49" i="4"/>
  <c r="E50" i="4" s="1"/>
  <c r="D50" i="4"/>
  <c r="S47" i="4"/>
  <c r="S43" i="4"/>
  <c r="S41" i="4"/>
  <c r="S39" i="4"/>
  <c r="S37" i="4"/>
  <c r="S35" i="4"/>
  <c r="S33" i="4"/>
  <c r="S31" i="4"/>
  <c r="S29" i="4"/>
  <c r="S27" i="4"/>
  <c r="S25" i="4"/>
  <c r="S23" i="4"/>
  <c r="S19" i="4"/>
  <c r="C33" i="3" l="1"/>
  <c r="G138" i="2" l="1"/>
  <c r="G103" i="2"/>
  <c r="G107" i="2"/>
  <c r="G109" i="2"/>
  <c r="G380" i="2"/>
  <c r="G379" i="2"/>
  <c r="G378" i="2"/>
  <c r="G398" i="2"/>
  <c r="G397" i="2" s="1"/>
  <c r="G327" i="2"/>
  <c r="G325" i="2"/>
  <c r="G324" i="2" l="1"/>
  <c r="G18" i="2"/>
  <c r="A46" i="4" l="1"/>
  <c r="G468" i="2"/>
  <c r="G469" i="2" l="1"/>
  <c r="C50" i="4" s="1"/>
  <c r="H464" i="2"/>
  <c r="H468" i="2"/>
  <c r="G146" i="2"/>
  <c r="G189" i="2" l="1"/>
  <c r="G293" i="2" l="1"/>
  <c r="G186" i="2"/>
  <c r="G187" i="2"/>
  <c r="G185" i="2"/>
  <c r="G188" i="2"/>
  <c r="G184" i="2" l="1"/>
  <c r="D33" i="3" l="1"/>
  <c r="D34" i="3" s="1"/>
  <c r="D35" i="3" s="1"/>
  <c r="G176" i="2"/>
  <c r="C47" i="4" l="1"/>
  <c r="C49" i="4" l="1"/>
  <c r="L48" i="4"/>
  <c r="L49" i="4" s="1"/>
  <c r="L50" i="4" s="1"/>
  <c r="F48" i="4"/>
  <c r="F49" i="4" s="1"/>
  <c r="F50" i="4" s="1"/>
  <c r="G48" i="4"/>
  <c r="G49" i="4" s="1"/>
  <c r="G50" i="4" s="1"/>
  <c r="J48" i="4"/>
  <c r="J49" i="4" s="1"/>
  <c r="J50" i="4" s="1"/>
  <c r="O48" i="4"/>
  <c r="O49" i="4" s="1"/>
  <c r="O50" i="4" s="1"/>
  <c r="K48" i="4"/>
  <c r="K49" i="4" s="1"/>
  <c r="K50" i="4" s="1"/>
  <c r="H48" i="4"/>
  <c r="H49" i="4" s="1"/>
  <c r="H50" i="4" s="1"/>
  <c r="I48" i="4"/>
  <c r="I49" i="4" s="1"/>
  <c r="I50" i="4" s="1"/>
  <c r="G320" i="2"/>
  <c r="S48" i="4" l="1"/>
  <c r="G108" i="2"/>
  <c r="G102" i="2" s="1"/>
  <c r="S50" i="4" l="1"/>
  <c r="S49" i="4"/>
  <c r="G319" i="2" l="1"/>
  <c r="G318" i="2"/>
  <c r="G139" i="2"/>
  <c r="G317" i="2"/>
  <c r="C30" i="3" l="1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B43" i="4" l="1"/>
  <c r="B39" i="4"/>
  <c r="B35" i="4"/>
  <c r="B31" i="4"/>
  <c r="B27" i="4"/>
  <c r="B23" i="4"/>
  <c r="B19" i="4"/>
  <c r="B15" i="4"/>
  <c r="B11" i="4"/>
  <c r="B41" i="4"/>
  <c r="B37" i="4"/>
  <c r="B33" i="4"/>
  <c r="B29" i="4"/>
  <c r="B25" i="4"/>
  <c r="B21" i="4"/>
  <c r="B17" i="4"/>
  <c r="B13" i="4"/>
  <c r="G457" i="2" l="1"/>
  <c r="G459" i="2"/>
  <c r="G337" i="2"/>
  <c r="G338" i="2"/>
  <c r="G339" i="2"/>
  <c r="G340" i="2"/>
  <c r="G341" i="2"/>
  <c r="G347" i="2"/>
  <c r="G353" i="2"/>
  <c r="G355" i="2"/>
  <c r="G356" i="2"/>
  <c r="G358" i="2"/>
  <c r="G359" i="2"/>
  <c r="G360" i="2"/>
  <c r="G361" i="2"/>
  <c r="G365" i="2"/>
  <c r="G366" i="2"/>
  <c r="G367" i="2"/>
  <c r="G368" i="2"/>
  <c r="G369" i="2"/>
  <c r="G370" i="2"/>
  <c r="G373" i="2"/>
  <c r="G329" i="2"/>
  <c r="G330" i="2"/>
  <c r="G297" i="2"/>
  <c r="G304" i="2"/>
  <c r="G305" i="2"/>
  <c r="G306" i="2"/>
  <c r="G310" i="2"/>
  <c r="G311" i="2"/>
  <c r="G218" i="2"/>
  <c r="G219" i="2"/>
  <c r="G223" i="2"/>
  <c r="G224" i="2"/>
  <c r="G225" i="2"/>
  <c r="G247" i="2"/>
  <c r="G249" i="2"/>
  <c r="G240" i="2"/>
  <c r="G253" i="2"/>
  <c r="G254" i="2"/>
  <c r="G267" i="2"/>
  <c r="G268" i="2"/>
  <c r="G290" i="2"/>
  <c r="G258" i="2"/>
  <c r="G269" i="2"/>
  <c r="G270" i="2"/>
  <c r="G271" i="2"/>
  <c r="G316" i="2"/>
  <c r="G289" i="2"/>
  <c r="G212" i="2"/>
  <c r="G213" i="2"/>
  <c r="G204" i="2"/>
  <c r="G178" i="2"/>
  <c r="G165" i="2"/>
  <c r="G166" i="2"/>
  <c r="G167" i="2"/>
  <c r="G168" i="2"/>
  <c r="G169" i="2"/>
  <c r="G170" i="2"/>
  <c r="G149" i="2"/>
  <c r="G154" i="2"/>
  <c r="G155" i="2"/>
  <c r="G115" i="2"/>
  <c r="G121" i="2"/>
  <c r="G124" i="2"/>
  <c r="G126" i="2"/>
  <c r="G128" i="2"/>
  <c r="G130" i="2"/>
  <c r="G132" i="2"/>
  <c r="G134" i="2"/>
  <c r="G135" i="2"/>
  <c r="G97" i="2"/>
  <c r="G98" i="2"/>
  <c r="G99" i="2"/>
  <c r="G96" i="2"/>
  <c r="G69" i="2"/>
  <c r="G71" i="2"/>
  <c r="G72" i="2"/>
  <c r="G74" i="2"/>
  <c r="G76" i="2"/>
  <c r="G77" i="2"/>
  <c r="G78" i="2"/>
  <c r="G79" i="2"/>
  <c r="G81" i="2"/>
  <c r="G82" i="2"/>
  <c r="G83" i="2"/>
  <c r="G85" i="2"/>
  <c r="G86" i="2"/>
  <c r="G87" i="2"/>
  <c r="G68" i="2"/>
  <c r="G56" i="2"/>
  <c r="G42" i="2"/>
  <c r="G43" i="2"/>
  <c r="G44" i="2"/>
  <c r="G45" i="2"/>
  <c r="G46" i="2"/>
  <c r="G50" i="2"/>
  <c r="G52" i="2"/>
  <c r="G27" i="2"/>
  <c r="G31" i="2"/>
  <c r="G32" i="2"/>
  <c r="G33" i="2"/>
  <c r="G25" i="2"/>
  <c r="G21" i="2"/>
  <c r="G22" i="2"/>
  <c r="G15" i="2"/>
  <c r="G16" i="2"/>
  <c r="G17" i="2"/>
  <c r="G14" i="2"/>
  <c r="G374" i="2"/>
  <c r="G357" i="2"/>
  <c r="G331" i="2"/>
  <c r="G266" i="2"/>
  <c r="G174" i="2"/>
  <c r="G173" i="2"/>
  <c r="G172" i="2"/>
  <c r="G127" i="2"/>
  <c r="G95" i="2" l="1"/>
  <c r="D18" i="3" s="1"/>
  <c r="G24" i="2"/>
  <c r="G13" i="2"/>
  <c r="G210" i="2"/>
  <c r="G41" i="2"/>
  <c r="G207" i="2"/>
  <c r="G159" i="2"/>
  <c r="G119" i="2"/>
  <c r="G303" i="2"/>
  <c r="G40" i="2"/>
  <c r="G118" i="2"/>
  <c r="G286" i="2"/>
  <c r="G256" i="2"/>
  <c r="G456" i="2"/>
  <c r="G150" i="2"/>
  <c r="G315" i="2"/>
  <c r="G287" i="2"/>
  <c r="G208" i="2"/>
  <c r="G133" i="2"/>
  <c r="G88" i="2"/>
  <c r="G323" i="2"/>
  <c r="G322" i="2" s="1"/>
  <c r="G288" i="2"/>
  <c r="G255" i="2"/>
  <c r="G300" i="2"/>
  <c r="G37" i="2"/>
  <c r="G114" i="2"/>
  <c r="G54" i="2"/>
  <c r="G264" i="2"/>
  <c r="G313" i="2"/>
  <c r="G116" i="2"/>
  <c r="G250" i="2"/>
  <c r="G252" i="2"/>
  <c r="G202" i="2"/>
  <c r="G203" i="2"/>
  <c r="G177" i="2"/>
  <c r="G151" i="2"/>
  <c r="G162" i="2"/>
  <c r="G131" i="2"/>
  <c r="G152" i="2"/>
  <c r="G334" i="2"/>
  <c r="G251" i="2"/>
  <c r="G117" i="2"/>
  <c r="G209" i="2"/>
  <c r="G211" i="2"/>
  <c r="G335" i="2"/>
  <c r="G458" i="2"/>
  <c r="G55" i="2"/>
  <c r="G125" i="2"/>
  <c r="G161" i="2"/>
  <c r="G265" i="2"/>
  <c r="G394" i="2"/>
  <c r="G393" i="2" s="1"/>
  <c r="G145" i="2"/>
  <c r="G144" i="2" s="1"/>
  <c r="G120" i="2"/>
  <c r="G123" i="2"/>
  <c r="G75" i="2"/>
  <c r="G67" i="2" s="1"/>
  <c r="G51" i="2"/>
  <c r="G36" i="2" l="1"/>
  <c r="D16" i="3" s="1"/>
  <c r="C15" i="4" s="1"/>
  <c r="G217" i="2"/>
  <c r="G206" i="2"/>
  <c r="D24" i="3" s="1"/>
  <c r="C31" i="4" s="1"/>
  <c r="G148" i="2"/>
  <c r="D22" i="3" s="1"/>
  <c r="C27" i="4" s="1"/>
  <c r="G199" i="2"/>
  <c r="C19" i="4"/>
  <c r="K20" i="4" s="1"/>
  <c r="G455" i="2"/>
  <c r="D15" i="3"/>
  <c r="C13" i="4" s="1"/>
  <c r="G14" i="4" s="1"/>
  <c r="G113" i="2"/>
  <c r="D20" i="3" s="1"/>
  <c r="C23" i="4" s="1"/>
  <c r="D14" i="3"/>
  <c r="C11" i="4" s="1"/>
  <c r="F12" i="4" s="1"/>
  <c r="D28" i="3"/>
  <c r="C39" i="4" s="1"/>
  <c r="D29" i="3"/>
  <c r="C41" i="4" s="1"/>
  <c r="D21" i="3"/>
  <c r="C25" i="4" s="1"/>
  <c r="D19" i="3"/>
  <c r="C21" i="4" s="1"/>
  <c r="D26" i="3"/>
  <c r="C35" i="4" s="1"/>
  <c r="G20" i="4" l="1"/>
  <c r="J20" i="4"/>
  <c r="F20" i="4"/>
  <c r="H20" i="4"/>
  <c r="I20" i="4"/>
  <c r="L20" i="4"/>
  <c r="H14" i="4"/>
  <c r="D14" i="4"/>
  <c r="P14" i="4"/>
  <c r="N14" i="4"/>
  <c r="M14" i="4"/>
  <c r="F14" i="4"/>
  <c r="K14" i="4"/>
  <c r="L14" i="4"/>
  <c r="R14" i="4"/>
  <c r="E14" i="4"/>
  <c r="I14" i="4"/>
  <c r="J14" i="4"/>
  <c r="O14" i="4"/>
  <c r="Q14" i="4"/>
  <c r="P42" i="4"/>
  <c r="Q42" i="4"/>
  <c r="D25" i="3"/>
  <c r="C33" i="4" s="1"/>
  <c r="M34" i="4" s="1"/>
  <c r="D30" i="3"/>
  <c r="C43" i="4" s="1"/>
  <c r="R44" i="4" s="1"/>
  <c r="G12" i="4"/>
  <c r="Q40" i="4"/>
  <c r="R40" i="4"/>
  <c r="R42" i="4"/>
  <c r="P26" i="4"/>
  <c r="M26" i="4"/>
  <c r="Q26" i="4"/>
  <c r="R26" i="4"/>
  <c r="L26" i="4"/>
  <c r="O26" i="4"/>
  <c r="K26" i="4"/>
  <c r="N26" i="4"/>
  <c r="N22" i="4"/>
  <c r="P22" i="4"/>
  <c r="R22" i="4"/>
  <c r="J22" i="4"/>
  <c r="O22" i="4"/>
  <c r="Q22" i="4"/>
  <c r="M22" i="4"/>
  <c r="K22" i="4"/>
  <c r="L22" i="4"/>
  <c r="M28" i="4"/>
  <c r="O28" i="4"/>
  <c r="N28" i="4"/>
  <c r="K28" i="4"/>
  <c r="L28" i="4"/>
  <c r="L24" i="4"/>
  <c r="M24" i="4"/>
  <c r="N24" i="4"/>
  <c r="O24" i="4"/>
  <c r="I24" i="4"/>
  <c r="P24" i="4"/>
  <c r="J24" i="4"/>
  <c r="K24" i="4"/>
  <c r="J16" i="4"/>
  <c r="R16" i="4"/>
  <c r="E16" i="4"/>
  <c r="G16" i="4"/>
  <c r="K16" i="4"/>
  <c r="L16" i="4"/>
  <c r="M16" i="4"/>
  <c r="N16" i="4"/>
  <c r="P16" i="4"/>
  <c r="I16" i="4"/>
  <c r="Q16" i="4"/>
  <c r="F16" i="4"/>
  <c r="D16" i="4"/>
  <c r="O16" i="4"/>
  <c r="H16" i="4"/>
  <c r="O36" i="4"/>
  <c r="Q36" i="4"/>
  <c r="R36" i="4"/>
  <c r="P36" i="4"/>
  <c r="D23" i="3"/>
  <c r="C29" i="4" s="1"/>
  <c r="D17" i="3"/>
  <c r="E12" i="4"/>
  <c r="D12" i="4"/>
  <c r="O32" i="4"/>
  <c r="R32" i="4"/>
  <c r="Q32" i="4"/>
  <c r="P32" i="4"/>
  <c r="N32" i="4"/>
  <c r="S20" i="4" l="1"/>
  <c r="S14" i="4"/>
  <c r="P34" i="4"/>
  <c r="N34" i="4"/>
  <c r="L34" i="4"/>
  <c r="L45" i="4" s="1"/>
  <c r="L46" i="4" s="1"/>
  <c r="O34" i="4"/>
  <c r="S40" i="4"/>
  <c r="S42" i="4"/>
  <c r="D45" i="4"/>
  <c r="D46" i="4" s="1"/>
  <c r="S28" i="4"/>
  <c r="K45" i="4"/>
  <c r="S26" i="4"/>
  <c r="S16" i="4"/>
  <c r="N30" i="4"/>
  <c r="O30" i="4"/>
  <c r="P30" i="4"/>
  <c r="Q30" i="4"/>
  <c r="R30" i="4"/>
  <c r="R45" i="4" s="1"/>
  <c r="M30" i="4"/>
  <c r="S36" i="4"/>
  <c r="S32" i="4"/>
  <c r="S24" i="4"/>
  <c r="S22" i="4"/>
  <c r="S12" i="4"/>
  <c r="C17" i="4"/>
  <c r="S34" i="4" l="1"/>
  <c r="S44" i="4"/>
  <c r="R46" i="4"/>
  <c r="R51" i="4" s="1"/>
  <c r="K46" i="4"/>
  <c r="K51" i="4" s="1"/>
  <c r="S30" i="4"/>
  <c r="I18" i="4"/>
  <c r="I45" i="4" s="1"/>
  <c r="E18" i="4"/>
  <c r="E45" i="4" s="1"/>
  <c r="E46" i="4" s="1"/>
  <c r="G18" i="4"/>
  <c r="G45" i="4" s="1"/>
  <c r="G46" i="4" s="1"/>
  <c r="J18" i="4"/>
  <c r="J45" i="4" s="1"/>
  <c r="F18" i="4"/>
  <c r="F45" i="4" s="1"/>
  <c r="H18" i="4"/>
  <c r="H45" i="4" s="1"/>
  <c r="D51" i="4"/>
  <c r="D52" i="4" s="1"/>
  <c r="G375" i="2"/>
  <c r="G333" i="2" l="1"/>
  <c r="F46" i="4"/>
  <c r="F51" i="4" s="1"/>
  <c r="I46" i="4"/>
  <c r="I51" i="4" s="1"/>
  <c r="H46" i="4"/>
  <c r="H51" i="4" s="1"/>
  <c r="J46" i="4"/>
  <c r="J51" i="4" s="1"/>
  <c r="G51" i="4"/>
  <c r="S18" i="4"/>
  <c r="G461" i="2" l="1"/>
  <c r="H455" i="2" s="1"/>
  <c r="D27" i="3"/>
  <c r="H322" i="2" l="1"/>
  <c r="H24" i="2"/>
  <c r="H148" i="2"/>
  <c r="H102" i="2"/>
  <c r="H95" i="2"/>
  <c r="H67" i="2"/>
  <c r="H393" i="2"/>
  <c r="H206" i="2"/>
  <c r="H13" i="2"/>
  <c r="H36" i="2"/>
  <c r="H199" i="2"/>
  <c r="G462" i="2"/>
  <c r="G471" i="2" s="1"/>
  <c r="H144" i="2"/>
  <c r="H217" i="2"/>
  <c r="H113" i="2"/>
  <c r="H333" i="2"/>
  <c r="H397" i="2"/>
  <c r="H461" i="2"/>
  <c r="C37" i="4"/>
  <c r="C45" i="4" s="1"/>
  <c r="D31" i="3"/>
  <c r="D32" i="3" s="1"/>
  <c r="E51" i="4"/>
  <c r="C46" i="4" l="1"/>
  <c r="C51" i="4" s="1"/>
  <c r="N38" i="4"/>
  <c r="N45" i="4" s="1"/>
  <c r="N46" i="4" s="1"/>
  <c r="M38" i="4"/>
  <c r="M45" i="4" s="1"/>
  <c r="M46" i="4" s="1"/>
  <c r="M51" i="4" s="1"/>
  <c r="O38" i="4"/>
  <c r="O45" i="4" s="1"/>
  <c r="O46" i="4" s="1"/>
  <c r="O51" i="4" s="1"/>
  <c r="Q38" i="4"/>
  <c r="Q45" i="4" s="1"/>
  <c r="Q46" i="4" s="1"/>
  <c r="Q51" i="4" s="1"/>
  <c r="P38" i="4"/>
  <c r="P45" i="4" s="1"/>
  <c r="P46" i="4" s="1"/>
  <c r="P51" i="4" s="1"/>
  <c r="D36" i="3"/>
  <c r="E52" i="4"/>
  <c r="F52" i="4" s="1"/>
  <c r="G52" i="4" s="1"/>
  <c r="H52" i="4" s="1"/>
  <c r="I52" i="4" s="1"/>
  <c r="J52" i="4" s="1"/>
  <c r="K52" i="4" s="1"/>
  <c r="N51" i="4" l="1"/>
  <c r="S38" i="4"/>
  <c r="S45" i="4" s="1"/>
  <c r="L51" i="4"/>
  <c r="L52" i="4" s="1"/>
  <c r="M52" i="4" s="1"/>
  <c r="S46" i="4"/>
  <c r="S51" i="4" l="1"/>
  <c r="N52" i="4"/>
  <c r="O52" i="4" s="1"/>
  <c r="P52" i="4" s="1"/>
  <c r="Q52" i="4" s="1"/>
  <c r="R52" i="4" s="1"/>
</calcChain>
</file>

<file path=xl/sharedStrings.xml><?xml version="1.0" encoding="utf-8"?>
<sst xmlns="http://schemas.openxmlformats.org/spreadsheetml/2006/main" count="1879" uniqueCount="1385">
  <si>
    <t>un</t>
  </si>
  <si>
    <t>Projeto executivo de estrutura em formato A1</t>
  </si>
  <si>
    <t>Projeto executivo de instalações hidráulicas em formato A1</t>
  </si>
  <si>
    <t>Projeto executivo de instalações elétricas em formato A1</t>
  </si>
  <si>
    <t>Projeto executivo de arquitetura em formato A1</t>
  </si>
  <si>
    <t>01.20.010</t>
  </si>
  <si>
    <t>Taxa de mobilização e desmobilização de equipamentos para execução de levantamento topográfico</t>
  </si>
  <si>
    <t>tx</t>
  </si>
  <si>
    <t>m²</t>
  </si>
  <si>
    <t>01.21.010</t>
  </si>
  <si>
    <t>Taxa de mobilização e desmobilização de equipamentos para execução de sondagem</t>
  </si>
  <si>
    <t>m</t>
  </si>
  <si>
    <t>01.21.110</t>
  </si>
  <si>
    <t>Sondagem do terreno à percussão (mínimo de 30 m)</t>
  </si>
  <si>
    <t>m³</t>
  </si>
  <si>
    <t>01.23.510</t>
  </si>
  <si>
    <t>Corte vertical em concreto armado, espessura de 15 cm</t>
  </si>
  <si>
    <t>cj</t>
  </si>
  <si>
    <t>Construção provisória em madeira - fornecimento e montagem</t>
  </si>
  <si>
    <t>Sanitário/vestiário provisório em alvenaria</t>
  </si>
  <si>
    <t>02.01.200</t>
  </si>
  <si>
    <t>Desmobilização de construção provisória</t>
  </si>
  <si>
    <t>02.03.080</t>
  </si>
  <si>
    <t>Fechamento provisório de vãos em chapa de madeira compensada</t>
  </si>
  <si>
    <t>02.03.120</t>
  </si>
  <si>
    <t>Tapume fixo para fechamento de áreas, com portão</t>
  </si>
  <si>
    <t>02.05.060</t>
  </si>
  <si>
    <t>Montagem e desmontagem de andaime torre metálica com altura até 10 m</t>
  </si>
  <si>
    <t>mxmês</t>
  </si>
  <si>
    <t>Andaime torre metálico (1,5 x 1,5 m) com piso metálico</t>
  </si>
  <si>
    <t>02.08.020</t>
  </si>
  <si>
    <t>Placa de identificação para obra</t>
  </si>
  <si>
    <t>02.09.030</t>
  </si>
  <si>
    <t>03.01.220</t>
  </si>
  <si>
    <t>Demolição mecanizada de concreto simples, inclusive fragmentação, carregamento, transporte até 1,0 quilômetro e descarregamento</t>
  </si>
  <si>
    <t>03.02.040</t>
  </si>
  <si>
    <t>Demolição manual de alvenaria de elevação ou elemento vazado, incluindo revestimento</t>
  </si>
  <si>
    <t>03.03.040</t>
  </si>
  <si>
    <t>Demolição manual de revestimento em massa de parede ou teto</t>
  </si>
  <si>
    <t>03.03.060</t>
  </si>
  <si>
    <t>Demolição manual de revestimento em massa de piso</t>
  </si>
  <si>
    <t>03.04.020</t>
  </si>
  <si>
    <t>Demolição manual de revestimento cerâmico, incluindo a base</t>
  </si>
  <si>
    <t>03.08.040</t>
  </si>
  <si>
    <t>Demolição manual de forro qualquer, inclusive sistema de fixação/tarugamento</t>
  </si>
  <si>
    <t>03.10.100</t>
  </si>
  <si>
    <t>Remoção de pintura em superfícies de madeira e/ou metálicas com lixamento</t>
  </si>
  <si>
    <t>03.10.140</t>
  </si>
  <si>
    <t>Remoção de pintura em massa com lixamento</t>
  </si>
  <si>
    <t>04.02.070</t>
  </si>
  <si>
    <t>Retirada de estrutura em madeira tesoura - telhas perfil qualquer</t>
  </si>
  <si>
    <t>kg</t>
  </si>
  <si>
    <t>04.03.020</t>
  </si>
  <si>
    <t>Retirada de telhamento em barro</t>
  </si>
  <si>
    <t>04.03.040</t>
  </si>
  <si>
    <t>Retirada de telhamento perfil e material qualquer, exceto barro</t>
  </si>
  <si>
    <t>04.03.080</t>
  </si>
  <si>
    <t>Retirada de cumeeira, espigão ou rufo perfil qualquer</t>
  </si>
  <si>
    <t>04.06.020</t>
  </si>
  <si>
    <t>Retirada de piso em material sintético assentado a cola</t>
  </si>
  <si>
    <t>04.08.020</t>
  </si>
  <si>
    <t>Retirada de folha de esquadria em madeira</t>
  </si>
  <si>
    <t>04.08.060</t>
  </si>
  <si>
    <t>Retirada de batente com guarnição e peças lineares em madeira, chumbados</t>
  </si>
  <si>
    <t>04.09.020</t>
  </si>
  <si>
    <t>Retirada de esquadria metálica em geral</t>
  </si>
  <si>
    <t>05.08.060</t>
  </si>
  <si>
    <t>Transporte de entulho, para distâncias superiores ao 3° km até o 5° km</t>
  </si>
  <si>
    <t>05.08.080</t>
  </si>
  <si>
    <t>Transporte de entulho, para distâncias superiores ao 5° km até o 10° km</t>
  </si>
  <si>
    <t>05.08.100</t>
  </si>
  <si>
    <t>Transporte de entulho, para distâncias superiores ao 10° km até o 15° km</t>
  </si>
  <si>
    <t>05.08.120</t>
  </si>
  <si>
    <t>Transporte de entulho, para distâncias superiores ao 15° km até o 20° km</t>
  </si>
  <si>
    <t>05.08.140</t>
  </si>
  <si>
    <t>Transporte de entulho, para distâncias superiores ao 20° km</t>
  </si>
  <si>
    <t>m³xkm</t>
  </si>
  <si>
    <t>05.08.220</t>
  </si>
  <si>
    <t>Carregamento mecanizado de entulho fragmentado, com caminhão à disposição dentro da obra, até o raio de 1,0 km</t>
  </si>
  <si>
    <t>05.10.021</t>
  </si>
  <si>
    <t>Transporte de solo de 1ª e 2ª categoria por caminhão para distâncias superiores ao 2° km até o 3° km</t>
  </si>
  <si>
    <t>06.01.020</t>
  </si>
  <si>
    <t>Escavação manual em solo de 1ª e 2ª categoria em campo aberto</t>
  </si>
  <si>
    <t>06.02.040</t>
  </si>
  <si>
    <t>Escavação manual em solo de 1ª e 2ª categoria em vala ou cava além de 1,50 m</t>
  </si>
  <si>
    <t>06.11.040</t>
  </si>
  <si>
    <t>Reaterro manual apiloado sem controle de compactação</t>
  </si>
  <si>
    <t>07.02.040</t>
  </si>
  <si>
    <t>Escavação mecanizada de valas ou cavas com profundidade de até 3,00 m</t>
  </si>
  <si>
    <t>07.12.010</t>
  </si>
  <si>
    <t>Compactação de aterro mecanizado mínimo de 95% PN, sem fornecimento de solo em áreas fechadas</t>
  </si>
  <si>
    <t>08.01.100</t>
  </si>
  <si>
    <t>Escoramento com estacas pranchas metálicas - profundidade até 4,00 m</t>
  </si>
  <si>
    <t>08.02.050</t>
  </si>
  <si>
    <t>Cimbramento tubular metálico</t>
  </si>
  <si>
    <t>m³xmês</t>
  </si>
  <si>
    <t>08.02.060</t>
  </si>
  <si>
    <t>Montagem e desmontagem de cimbramento tubular metálico</t>
  </si>
  <si>
    <t>09.01.020</t>
  </si>
  <si>
    <t>Forma em madeira comum para fundação</t>
  </si>
  <si>
    <t>09.01.030</t>
  </si>
  <si>
    <t>Forma em madeira comum para estrutura</t>
  </si>
  <si>
    <t>10.01.040</t>
  </si>
  <si>
    <t>10.01.060</t>
  </si>
  <si>
    <t>10.02.020</t>
  </si>
  <si>
    <t>Armadura em tela soldada de aço</t>
  </si>
  <si>
    <t>11.01.160</t>
  </si>
  <si>
    <t>Concreto usinado, fck = 30,0 MPa</t>
  </si>
  <si>
    <t>11.01.320</t>
  </si>
  <si>
    <t>Concreto usinado, fck = 30,0 MPa - para bombeamento</t>
  </si>
  <si>
    <t>11.02.060</t>
  </si>
  <si>
    <t>Concreto usinado não estrutural mínimo 300 kg cimento / m³</t>
  </si>
  <si>
    <t>11.16.040</t>
  </si>
  <si>
    <t>Lançamento e adensamento de concreto ou massa em fundação</t>
  </si>
  <si>
    <t>11.16.060</t>
  </si>
  <si>
    <t>Lançamento e adensamento de concreto ou massa em estrutura</t>
  </si>
  <si>
    <t>11.16.080</t>
  </si>
  <si>
    <t>Lançamento e adensamento de concreto ou massa por bombeamento</t>
  </si>
  <si>
    <t>11.18.020</t>
  </si>
  <si>
    <t>Lastro de areia</t>
  </si>
  <si>
    <t>11.18.040</t>
  </si>
  <si>
    <t>Lastro de pedra britada</t>
  </si>
  <si>
    <t>11.18.060</t>
  </si>
  <si>
    <t>Lona plástica</t>
  </si>
  <si>
    <t>12.01.040</t>
  </si>
  <si>
    <t>Broca em concreto armado diâmetro de 25 cm - completa</t>
  </si>
  <si>
    <t>12.12</t>
  </si>
  <si>
    <t>12.14</t>
  </si>
  <si>
    <t>14.01.060</t>
  </si>
  <si>
    <t>14.02.040</t>
  </si>
  <si>
    <t>Alvenaria de elevação de 1 tijolo maciço comum</t>
  </si>
  <si>
    <t>14.04.210</t>
  </si>
  <si>
    <t>Alvenaria de bloco cerâmico de vedação, uso revestido, de 14 cm</t>
  </si>
  <si>
    <t>14.10</t>
  </si>
  <si>
    <t>14.11</t>
  </si>
  <si>
    <t>14.15</t>
  </si>
  <si>
    <t>14.20</t>
  </si>
  <si>
    <t>14.20.010</t>
  </si>
  <si>
    <t>Vergas, contravergas e pilaretes de concreto armado</t>
  </si>
  <si>
    <t>14.25</t>
  </si>
  <si>
    <t>14.28</t>
  </si>
  <si>
    <t>14.30</t>
  </si>
  <si>
    <t>14.30.843</t>
  </si>
  <si>
    <t>Divisória tipo piso/teto em vidro temperado duplo e micro persianas, com coluna estrutural em alumínio extrudado</t>
  </si>
  <si>
    <t>14.31</t>
  </si>
  <si>
    <t>14.40</t>
  </si>
  <si>
    <t>15.03.030</t>
  </si>
  <si>
    <t>Fornecimento e montagem de estrutura em aço ASTM-A36, sem pintura</t>
  </si>
  <si>
    <t>16.02.020</t>
  </si>
  <si>
    <t>Telha de barro tipo francesa</t>
  </si>
  <si>
    <t>16.02.120</t>
  </si>
  <si>
    <t>Emboçamento de beiral em telhas de barro</t>
  </si>
  <si>
    <t>16.02.230</t>
  </si>
  <si>
    <t>Cumeeira de barro emboçado tipos: plan, romana, italiana, francesa e paulistinha</t>
  </si>
  <si>
    <t>16.02.270</t>
  </si>
  <si>
    <t>Espigão de barro emboçado</t>
  </si>
  <si>
    <t>16.10</t>
  </si>
  <si>
    <t>16.12</t>
  </si>
  <si>
    <t>16.13</t>
  </si>
  <si>
    <t>16.16</t>
  </si>
  <si>
    <t>16.20</t>
  </si>
  <si>
    <t>16.30</t>
  </si>
  <si>
    <t>16.32</t>
  </si>
  <si>
    <t>16.33</t>
  </si>
  <si>
    <t>Calha, rufo, afins em chapa galvanizada nº 26 - corte 0,50 m</t>
  </si>
  <si>
    <t>16.40</t>
  </si>
  <si>
    <t>17.01.020</t>
  </si>
  <si>
    <t>Argamassa de regularização e/ou proteção</t>
  </si>
  <si>
    <t>17.01.040</t>
  </si>
  <si>
    <t>Lastro de concreto impermeabilizado</t>
  </si>
  <si>
    <t>17.01.060</t>
  </si>
  <si>
    <t>Regularização de piso com nata de cimento e bianco</t>
  </si>
  <si>
    <t>17.02.020</t>
  </si>
  <si>
    <t>Chapisco</t>
  </si>
  <si>
    <t>17.02.140</t>
  </si>
  <si>
    <t>Emboço desempenado com espuma de poliéster</t>
  </si>
  <si>
    <t>17.02.220</t>
  </si>
  <si>
    <t>Reboco</t>
  </si>
  <si>
    <t>17.03.040</t>
  </si>
  <si>
    <t>Cimentado desempenado e alisado (queimado)</t>
  </si>
  <si>
    <t>17.10.410</t>
  </si>
  <si>
    <t>Rodapé em placas pré-moldadas de granilite, acabamento encerado, até 10 cm</t>
  </si>
  <si>
    <t>17.10.430</t>
  </si>
  <si>
    <t>Piso em placas de granilite, acabamento encerado</t>
  </si>
  <si>
    <t>17.40.160</t>
  </si>
  <si>
    <t>Resina epóxi para piso de granilite</t>
  </si>
  <si>
    <t>18.08.170</t>
  </si>
  <si>
    <t>18.12.020</t>
  </si>
  <si>
    <t>18.12.120</t>
  </si>
  <si>
    <t>19.01.040</t>
  </si>
  <si>
    <t>19.01.060</t>
  </si>
  <si>
    <t>19.01.410</t>
  </si>
  <si>
    <t>21.02.050</t>
  </si>
  <si>
    <t>21.03.010</t>
  </si>
  <si>
    <t>21.03.151</t>
  </si>
  <si>
    <t>21.07.010</t>
  </si>
  <si>
    <t>Revestimento em laminado melamínico dissipativo</t>
  </si>
  <si>
    <t>21.10.061</t>
  </si>
  <si>
    <t>21.20.410</t>
  </si>
  <si>
    <t>Cantoneira de sobrepor em PVC de 4 x 4 cm</t>
  </si>
  <si>
    <t>22.02.030</t>
  </si>
  <si>
    <t>22.02.190</t>
  </si>
  <si>
    <t>23.01.060</t>
  </si>
  <si>
    <t>Caixilho em madeira tipo veneziana de correr</t>
  </si>
  <si>
    <t>23.02.010</t>
  </si>
  <si>
    <t>Acréscimo de bandeira - porta macho e fêmea com batente de madeira</t>
  </si>
  <si>
    <t>23.04.120</t>
  </si>
  <si>
    <t>Porta em laminado fenólico melamínico com acabamento liso, batente de madeira sem revestimento - 120 x 210 cm</t>
  </si>
  <si>
    <t>23.04.130</t>
  </si>
  <si>
    <t>Porta em laminado fenólico melamínico com acabamento liso, batente de madeira sem revestimento - 140 x 210 cm</t>
  </si>
  <si>
    <t>23.04.600</t>
  </si>
  <si>
    <t>Porta em laminado fenólico melamínico com acabamento liso, batente metálico - 80 x 210 cm</t>
  </si>
  <si>
    <t>23.04.610</t>
  </si>
  <si>
    <t>Porta em laminado fenólico melamínico com acabamento liso, batente metálico - 90 x 210 cm</t>
  </si>
  <si>
    <t>23.08.040</t>
  </si>
  <si>
    <t>Armário/gabinete embutido em MDF sob medida, revestido em laminado melamínico, com portas e prateleiras</t>
  </si>
  <si>
    <t>23.08.060</t>
  </si>
  <si>
    <t>Tampo sob medida em compensado, revestido na face superior em laminado fenólico melamínico</t>
  </si>
  <si>
    <t>23.20.110</t>
  </si>
  <si>
    <t>Visor fixo e requadro de madeira para porta, para receber vidro</t>
  </si>
  <si>
    <t>24.01.280</t>
  </si>
  <si>
    <t>Caixilho tipo guichê em chapa de aço</t>
  </si>
  <si>
    <t>24.02.054</t>
  </si>
  <si>
    <t>Porta corta-fogo classe P.90, com barra antipânico numa face e maçaneta na outra, completa</t>
  </si>
  <si>
    <t>24.03.210</t>
  </si>
  <si>
    <t>Tela de proteção em malha ondulada de 1´, fio 10 (BWG), com requadro</t>
  </si>
  <si>
    <t>24.03.680</t>
  </si>
  <si>
    <t>Grade para piso eletrofundida, malha 30 x 100 mm, com barra de 40 x 2 mm</t>
  </si>
  <si>
    <t>24.08.020</t>
  </si>
  <si>
    <t>Corrimão duplo em tubo de aço inoxidável escovado, com diâmetro de 1 1/2´ e montantes com diâmetro de 2´</t>
  </si>
  <si>
    <t>25.01.020</t>
  </si>
  <si>
    <t>Caixilho em alumínio fixo, sob medida</t>
  </si>
  <si>
    <t>25.01.040</t>
  </si>
  <si>
    <t>Caixilho em alumínio basculante, sob medida</t>
  </si>
  <si>
    <t>25.01.060</t>
  </si>
  <si>
    <t>Caixilho em alumínio maximar, sob medida</t>
  </si>
  <si>
    <t>25.01.470</t>
  </si>
  <si>
    <t>Caixilho fixo tipo veneziana em alumínio anodizado, sob medida - branco</t>
  </si>
  <si>
    <t>25.02.040</t>
  </si>
  <si>
    <t>Porta de entrada de correr em alumínio, sob medida</t>
  </si>
  <si>
    <t>Porta veneziana de abrir em alumínio, cor branca</t>
  </si>
  <si>
    <t>25.20.020</t>
  </si>
  <si>
    <t>26.01.080</t>
  </si>
  <si>
    <t>Vidro liso transparente de 6 mm</t>
  </si>
  <si>
    <t>26.01.350</t>
  </si>
  <si>
    <t>26.02.060</t>
  </si>
  <si>
    <t>Vidro temperado incolor de 10 mm</t>
  </si>
  <si>
    <t>27.04.040</t>
  </si>
  <si>
    <t>Corrimão, bate-maca ou protetor de parede em PVC, com amortecimento à impacto, altura de 131 mm</t>
  </si>
  <si>
    <t>28.01.146</t>
  </si>
  <si>
    <t>Fechadura eletromagnética para capacidade de atraque de 150 kgf</t>
  </si>
  <si>
    <t>28.01.171</t>
  </si>
  <si>
    <t>Mola aérea para porta, com esforço acima de 60 kg até 80 kg</t>
  </si>
  <si>
    <t>28.01.550</t>
  </si>
  <si>
    <t>Fechadura com maçaneta tipo alavanca em aço inoxidável, para porta externa</t>
  </si>
  <si>
    <t>28.20.412</t>
  </si>
  <si>
    <t>Dobradiça em aço inoxidável de 3" x 2 1/2", para porta de até 25 kg</t>
  </si>
  <si>
    <t>28.20.430</t>
  </si>
  <si>
    <t>Dobradiça em latão cromado, com mola tipo vai e vem, de 3"</t>
  </si>
  <si>
    <t>28.20.650</t>
  </si>
  <si>
    <t>Puxador duplo em aço inoxidável, para porta de madeira, alumínio ou vidro, de 350 mm</t>
  </si>
  <si>
    <t>28.20.800</t>
  </si>
  <si>
    <t>Equipamento automatizador de portas deslizantes para folha dupla</t>
  </si>
  <si>
    <t>29.01.020</t>
  </si>
  <si>
    <t>Cantoneira em alumínio perfil sextavado</t>
  </si>
  <si>
    <t>29.01.040</t>
  </si>
  <si>
    <t>Cantoneira em alumínio perfil ´Y´</t>
  </si>
  <si>
    <t>30.01.020</t>
  </si>
  <si>
    <t>Barra de apoio reta, para pessoas com mobilidade reduzida, em tubo de aço inoxidável de 1 1/2´ x 500 mm</t>
  </si>
  <si>
    <t>30.01.040</t>
  </si>
  <si>
    <t>Barra de apoio reta, para pessoas com mobilidade reduzida, em tubo de aço inoxidável de 1 1/2´ x 900 mm</t>
  </si>
  <si>
    <t>30.04.020</t>
  </si>
  <si>
    <t>Revestimento em borracha sintética colorida de 5,0 mm, para sinalização tátil de alerta / direcional - colado</t>
  </si>
  <si>
    <t>30.04.030</t>
  </si>
  <si>
    <t>Piso em ladrilho hidráulico podotátil várias cores (25x25x2,5cm), assentado com argamassa mista</t>
  </si>
  <si>
    <t>30.04.070</t>
  </si>
  <si>
    <t>Rejuntamento de piso em ladrilho hidráulico (25x25x2,5cm) com argamassa industrializada para rejunte, juntas de 2 mm</t>
  </si>
  <si>
    <t>30.06.010</t>
  </si>
  <si>
    <t>Placa para sinalização tátil (início ou final) em braile para corrimão</t>
  </si>
  <si>
    <t>30.08.030</t>
  </si>
  <si>
    <t>Assento articulado para banho, em alumínio com pintura epóxi de 700 x 450 mm</t>
  </si>
  <si>
    <t>30.08.060</t>
  </si>
  <si>
    <t>Bacia sifonada de louça para pessoas com mobilidade reduzida - 6 litros</t>
  </si>
  <si>
    <t>30.14.010</t>
  </si>
  <si>
    <t>Elevador de uso restrito a pessoas com mobilidade reduzida com 02 paradas, capacidade de 225 kg - uso interno em alvenaria</t>
  </si>
  <si>
    <t>32.06.030</t>
  </si>
  <si>
    <t>Lã de vidro e/ou lã de rocha com espessura de 2´</t>
  </si>
  <si>
    <t>32.06.231</t>
  </si>
  <si>
    <t>Película de controle solar refletiva na cor prata, para aplicação em vidros</t>
  </si>
  <si>
    <t>32.07.090</t>
  </si>
  <si>
    <t>Junta de dilatação ou vedação com mastique de silicone, 1,0 x 0,5 cm - inclusive guia de apoio em polietileno</t>
  </si>
  <si>
    <t>32.11.150</t>
  </si>
  <si>
    <t>Proteção para isolamento térmico em alumínio</t>
  </si>
  <si>
    <t>32.11.270</t>
  </si>
  <si>
    <t>Isolamento térmico em espuma elastomérica, espessura de 9 a 12 mm, para tubulação de 1/4´ (cobre)</t>
  </si>
  <si>
    <t>32.11.280</t>
  </si>
  <si>
    <t>Isolamento térmico em espuma elastomérica, espessura de 9 a 12 mm, para tubulação de 1/2´ (cobre)</t>
  </si>
  <si>
    <t>32.11.290</t>
  </si>
  <si>
    <t>Isolamento térmico em espuma elastomérica, espessura de 9 a 12 mm, para tubulação de 5/8´ (cobre) ou 1/4´ (ferro)</t>
  </si>
  <si>
    <t>32.11.320</t>
  </si>
  <si>
    <t>Isolamento térmico em espuma elastomérica, espessura de 19 a 26 mm, para tubulação de 1 1/8´ (cobre) ou 3/4´ (ferro)</t>
  </si>
  <si>
    <t>32.11.430</t>
  </si>
  <si>
    <t>Isolamento térmico em espuma elastomérica, espessura de 19 a 26 mm, para tubulação de 3/8" (cobre) ou 1/8" (ferro)</t>
  </si>
  <si>
    <t>32.15.040</t>
  </si>
  <si>
    <t>Impermeabilização em manta asfáltica com armadura, tipo III-B, espessura de 4 mm</t>
  </si>
  <si>
    <t>32.17.010</t>
  </si>
  <si>
    <t>Impermeabilização em argamassa impermeável com aditivo hidrófugo</t>
  </si>
  <si>
    <t>33.01.350</t>
  </si>
  <si>
    <t>Preparo de base para superfície metálica com fundo antioxidante</t>
  </si>
  <si>
    <t>33.02.060</t>
  </si>
  <si>
    <t>Massa corrida a base de PVA</t>
  </si>
  <si>
    <t>33.02.080</t>
  </si>
  <si>
    <t>Massa corrida à base de resina acrílica</t>
  </si>
  <si>
    <t>33.06.020</t>
  </si>
  <si>
    <t>Acrílico para quadras e pisos cimentados</t>
  </si>
  <si>
    <t>33.07.140</t>
  </si>
  <si>
    <t>Pintura com esmalte alquídico em estrutura metálica</t>
  </si>
  <si>
    <t>33.10.030</t>
  </si>
  <si>
    <t>Tinta acrílica antimofo em massa, inclusive preparo</t>
  </si>
  <si>
    <t>33.10.050</t>
  </si>
  <si>
    <t>Tinta acrílica em massa, inclusive preparo</t>
  </si>
  <si>
    <t>34.01.010</t>
  </si>
  <si>
    <t>Terra vegetal orgânica comum</t>
  </si>
  <si>
    <t>34.01.020</t>
  </si>
  <si>
    <t>Limpeza e regularização de áreas para ajardinamento (jardins e canteiros)</t>
  </si>
  <si>
    <t>34.02.020</t>
  </si>
  <si>
    <t>Plantio de grama batatais em placas (praças e áreas abertas)</t>
  </si>
  <si>
    <t>34.02.070</t>
  </si>
  <si>
    <t>Forração com Lírio Amarelo, mínimo 18 mudas / m² - h= 0,50 m</t>
  </si>
  <si>
    <t>34.04.130</t>
  </si>
  <si>
    <t>Árvore ornamental tipo Ipê Amarelo - h= 2,00 m</t>
  </si>
  <si>
    <t>34.05.260</t>
  </si>
  <si>
    <t>34.05.350</t>
  </si>
  <si>
    <t>Portão de abrir em gradil eletrofundido, malha 5 x 15 cm</t>
  </si>
  <si>
    <t>34.05.360</t>
  </si>
  <si>
    <t>Gradil tela eletrosoldado, malha de 5 x 15cm, galvanizado</t>
  </si>
  <si>
    <t>34.13.041</t>
  </si>
  <si>
    <t>Corte, recorte e remoção de árvore inclusive as raízes - diâmetro (DAP)&gt;45cm&lt;60cm</t>
  </si>
  <si>
    <t>35.01.160</t>
  </si>
  <si>
    <t>Tabela completa com suporte e rede para basquete</t>
  </si>
  <si>
    <t>37.04.260</t>
  </si>
  <si>
    <t>Quadro de distribuição universal de sobrepor, para disjuntores 24 DIN / 18 Bolt-on - 150 A - sem componentes</t>
  </si>
  <si>
    <t>37.04.270</t>
  </si>
  <si>
    <t>Quadro de distribuição universal de sobrepor, para disjuntores 34 DIN / 24 Bolt-on - 150 A - sem componentes</t>
  </si>
  <si>
    <t>37.04.300</t>
  </si>
  <si>
    <t>Quadro de distribuição universal de sobrepor, para disjuntores 70 DIN / 50 Bolt-on - 225 A - sem componentes</t>
  </si>
  <si>
    <t>37.06.010</t>
  </si>
  <si>
    <t>Painel monobloco autoportante em chapa de aço de 2,0 mm de espessura, com proteção mínima IP 54 - sem componentes</t>
  </si>
  <si>
    <t>37.10.010</t>
  </si>
  <si>
    <t>Barramento de cobre nu</t>
  </si>
  <si>
    <t>37.11.060</t>
  </si>
  <si>
    <t>Base de fusível NH até 125 A, com fusível</t>
  </si>
  <si>
    <t>37.13.600</t>
  </si>
  <si>
    <t>Disjuntor termomagnético, unipolar 127/220 V, corrente de 10 A até 30 A</t>
  </si>
  <si>
    <t>37.13.610</t>
  </si>
  <si>
    <t>Disjuntor termomagnético, unipolar 127/220 V, corrente de 35 A até 50 A</t>
  </si>
  <si>
    <t>37.13.640</t>
  </si>
  <si>
    <t>Disjuntor termomagnético, bipolar 220/380 V, corrente de 60 A até 100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</si>
  <si>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</si>
  <si>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</si>
  <si>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</si>
  <si>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</si>
  <si>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37.13.720</t>
  </si>
  <si>
    <t>Disjuntor série universal, em caixa moldada, térmico fixo e magnético ajustável, tripolar 600 V, corrente de 300 A até 400 A</t>
  </si>
  <si>
    <t>37.13.800</t>
  </si>
  <si>
    <t>Mini-disjuntor termomagnético, unipolar 127/220 V, corrente de 10 A até 32 A</t>
  </si>
  <si>
    <t>37.13.840</t>
  </si>
  <si>
    <t>Mini-disjuntor termomagnético, bipolar 220/380 V, corrente de 10 A até 32 A</t>
  </si>
  <si>
    <t>37.13.880</t>
  </si>
  <si>
    <t>Mini-disjuntor termomagnético, tripolar 220/380 V, corrente de 10 A até 32 A</t>
  </si>
  <si>
    <t>37.19.020</t>
  </si>
  <si>
    <t>Transformador de corrente 200-5 A até 600-5 A, janela</t>
  </si>
  <si>
    <t>37.20.010</t>
  </si>
  <si>
    <t>Isolador em epóxi de 1 kV para barramento</t>
  </si>
  <si>
    <t>37.20.030</t>
  </si>
  <si>
    <t>Régua de bornes para 9 polos de 600 V / 50 A</t>
  </si>
  <si>
    <t>37.20.080</t>
  </si>
  <si>
    <t>Barra de neutro e/ou terra</t>
  </si>
  <si>
    <t>37.21.010</t>
  </si>
  <si>
    <t>Capacitor de potência trifásico de 10 kVAr, 220 V/60 Hz, para correção de fator de potência</t>
  </si>
  <si>
    <t>37.22.010</t>
  </si>
  <si>
    <t>Transformador monofásico de comando de 200 VA classe 0,6 kV, a seco</t>
  </si>
  <si>
    <t>37.24.032</t>
  </si>
  <si>
    <t>Supressor de surto monofásico, Fase-Terra, In &gt; ou = 20 kA, Imax. de surto de 50 até 80 Ka</t>
  </si>
  <si>
    <t>37.24.040</t>
  </si>
  <si>
    <t>Supressor de surto monofásico, Neutro-Terra, In &gt; ou = 20 kA, Imax. de surto de 65 até 80 kA</t>
  </si>
  <si>
    <t>38.04.040</t>
  </si>
  <si>
    <t>38.04.060</t>
  </si>
  <si>
    <t>38.04.080</t>
  </si>
  <si>
    <t>38.04.100</t>
  </si>
  <si>
    <t>38.04.120</t>
  </si>
  <si>
    <t>38.04.140</t>
  </si>
  <si>
    <t>38.04.160</t>
  </si>
  <si>
    <t>38.21.310</t>
  </si>
  <si>
    <t>Eletrocalha lisa galvanizada a fogo, 100 x 100 mm, com acessórios</t>
  </si>
  <si>
    <t>39.03.160</t>
  </si>
  <si>
    <t>Cabo de cobre de 1,5 mm², isolamento 0,6/1 kV - isolação em PVC 70°C</t>
  </si>
  <si>
    <t>39.03.170</t>
  </si>
  <si>
    <t>Cabo de cobre de 2,5 mm², isolamento 0,6/1 kV - isolação em PVC 70°C</t>
  </si>
  <si>
    <t>39.03.174</t>
  </si>
  <si>
    <t>Cabo de cobre de 4 mm², isolamento 0,6/1 kV - isolação em PVC 70°C.</t>
  </si>
  <si>
    <t>39.03.178</t>
  </si>
  <si>
    <t>Cabo de cobre de 6 mm², isolamento 0,6/1 kV - isolação em PVC 70°C</t>
  </si>
  <si>
    <t>39.03.182</t>
  </si>
  <si>
    <t>Cabo de cobre de 10 mm², isolamento 0,6/1 kV - isolação em PVC 70°C</t>
  </si>
  <si>
    <t>39.04.070</t>
  </si>
  <si>
    <t>Cabo de cobre nu, têmpera mole, classe 2, de 35 mm²</t>
  </si>
  <si>
    <t>39.04.080</t>
  </si>
  <si>
    <t>Cabo de cobre nu, têmpera mole, classe 2, de 50 mm²</t>
  </si>
  <si>
    <t>39.10.060</t>
  </si>
  <si>
    <t>Terminal de pressão/compressão para cabo de 6 até 10 mm²</t>
  </si>
  <si>
    <t>39.18.120</t>
  </si>
  <si>
    <t>Cabo para rede U/UTP 23 AWG com 4 pares - categoria 6A</t>
  </si>
  <si>
    <t>39.21.010</t>
  </si>
  <si>
    <t>Cabo de cobre flexível de 1,5 mm², isolamento 0,6/1kV - isolação HEPR 90°C</t>
  </si>
  <si>
    <t>39.21.020</t>
  </si>
  <si>
    <t>Cabo de cobre flexível de 2,5 mm², isolamento 0,6/1kV - isolação HEPR 90°C</t>
  </si>
  <si>
    <t>39.21.030</t>
  </si>
  <si>
    <t>Cabo de cobre flexível de 4 mm², isolamento 0,6/1kV - isolação HEPR 90°C</t>
  </si>
  <si>
    <t>39.21.040</t>
  </si>
  <si>
    <t>Cabo de cobre flexível de 6 mm², isolamento 0,6/1kV - isolação HEPR 90°C</t>
  </si>
  <si>
    <t>39.21.050</t>
  </si>
  <si>
    <t>Cabo de cobre flexível de 10 mm², isolamento 0,6/1kV - isolação HEPR 90°C</t>
  </si>
  <si>
    <t>39.21.060</t>
  </si>
  <si>
    <t>Cabo de cobre flexível de 16 mm², isolamento 0,6/1kV - isolação HEPR 90°C</t>
  </si>
  <si>
    <t>39.21.070</t>
  </si>
  <si>
    <t>Cabo de cobre flexível de 25 mm², isolamento 0,6/1kV - isolação HEPR 90°C</t>
  </si>
  <si>
    <t>39.21.090</t>
  </si>
  <si>
    <t>Cabo de cobre flexível de 50 mm², isolamento 0,6/1kV - isolação HEPR 90°C</t>
  </si>
  <si>
    <t>40.01.020</t>
  </si>
  <si>
    <t>Caixa de ferro estampada 4´ x 2´</t>
  </si>
  <si>
    <t>40.01.080</t>
  </si>
  <si>
    <t>Caixa de ferro estampada octogonal fundo móvel 4´ x 4´</t>
  </si>
  <si>
    <t>40.04.090</t>
  </si>
  <si>
    <t>Tomada RJ 11 para telefone, sem placa</t>
  </si>
  <si>
    <t>40.04.096</t>
  </si>
  <si>
    <t>Tomada RJ 45 para rede de dados, com placa</t>
  </si>
  <si>
    <t>40.04.450</t>
  </si>
  <si>
    <t>Tomada 2P+T de 10 A - 250 V, completa</t>
  </si>
  <si>
    <t>40.04.460</t>
  </si>
  <si>
    <t>Tomada 2P+T de 20 A - 250 V, completa</t>
  </si>
  <si>
    <t>40.05.020</t>
  </si>
  <si>
    <t>Interruptor com 1 tecla simples e placa</t>
  </si>
  <si>
    <t>40.05.080</t>
  </si>
  <si>
    <t>Interruptor com 1 tecla paralelo e placa</t>
  </si>
  <si>
    <t>40.10.020</t>
  </si>
  <si>
    <t>Contator de potência 9 A - 2na+2nf</t>
  </si>
  <si>
    <t>40.10.040</t>
  </si>
  <si>
    <t>Contator de potência 12 A - 2na+2nf</t>
  </si>
  <si>
    <t>40.10.500</t>
  </si>
  <si>
    <t>Minicontator auxiliar - 4na</t>
  </si>
  <si>
    <t>40.10.510</t>
  </si>
  <si>
    <t>Contator auxiliar - 2na+2nf</t>
  </si>
  <si>
    <t>40.10.520</t>
  </si>
  <si>
    <t>Contator auxiliar - 4na+4nf</t>
  </si>
  <si>
    <t>40.11.240</t>
  </si>
  <si>
    <t>40.13.010</t>
  </si>
  <si>
    <t>Chave comutadora para amperímetro</t>
  </si>
  <si>
    <t>40.13.040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</si>
  <si>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</si>
  <si>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</si>
  <si>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</si>
  <si>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</si>
  <si>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40.20.050</t>
  </si>
  <si>
    <t>Sinalizador com lâmpada</t>
  </si>
  <si>
    <t>40.20.100</t>
  </si>
  <si>
    <t>Botoeira de comando liga-desliga, sem sinalização</t>
  </si>
  <si>
    <t>40.20.240</t>
  </si>
  <si>
    <t>Plugue com 2P+T de 10A, 250V</t>
  </si>
  <si>
    <t>40.20.250</t>
  </si>
  <si>
    <t>Plugue prolongador com 2P+T de 10A, 250V</t>
  </si>
  <si>
    <t>41.14.670</t>
  </si>
  <si>
    <t>Luminária triangular de sobrepor tipo arandela para fluorescente compacta de 15/20/23W</t>
  </si>
  <si>
    <t>41.20.020</t>
  </si>
  <si>
    <t>Recolocação de aparelhos de iluminação ou projetores fixos em teto, piso ou parede</t>
  </si>
  <si>
    <t>41.31.070</t>
  </si>
  <si>
    <t>42.01.040</t>
  </si>
  <si>
    <t>Captor tipo Franklin, h= 300 mm, 4 pontos, 2 descidas, acabamento cromado</t>
  </si>
  <si>
    <t>42.01.060</t>
  </si>
  <si>
    <t>Luva de redução galvanizada de 2´ x 3/4´</t>
  </si>
  <si>
    <t>42.01.090</t>
  </si>
  <si>
    <t>Captor tipo terminal aéreo, h= 300 mm, diâmetro de 1/4´ em cobre</t>
  </si>
  <si>
    <t>42.02.010</t>
  </si>
  <si>
    <t>Isolador galvanizado uso geral, simples com rosca mecânica</t>
  </si>
  <si>
    <t>42.02.020</t>
  </si>
  <si>
    <t>Isolador galvanizado uso geral, reforçado para fixação a 90°</t>
  </si>
  <si>
    <t>42.03.040</t>
  </si>
  <si>
    <t>Isolador galvanizado para mastro de diâmetro 2´, simples com 2 descidas</t>
  </si>
  <si>
    <t>42.04.020</t>
  </si>
  <si>
    <t>Braçadeira de contraventagem para mastro de diâmetro 2´</t>
  </si>
  <si>
    <t>42.04.040</t>
  </si>
  <si>
    <t>Apoio para mastro de diâmetro 2´</t>
  </si>
  <si>
    <t>42.04.060</t>
  </si>
  <si>
    <t>Base para mastro de diâmetro 2´</t>
  </si>
  <si>
    <t>42.04.080</t>
  </si>
  <si>
    <t>Contraventagem com cabo para mastro de diâmetro 2´</t>
  </si>
  <si>
    <t>42.05.070</t>
  </si>
  <si>
    <t>Sinalizador de obstáculo duplo, com célula fotoelétrica</t>
  </si>
  <si>
    <t>42.05.100</t>
  </si>
  <si>
    <t>Caixa de inspeção suspensa</t>
  </si>
  <si>
    <t>42.05.110</t>
  </si>
  <si>
    <t>Conector cabo/haste de 3/4´</t>
  </si>
  <si>
    <t>42.05.200</t>
  </si>
  <si>
    <t>Haste de aterramento de 5/8´ x 2,40 m</t>
  </si>
  <si>
    <t>42.05.310</t>
  </si>
  <si>
    <t>Caixa de inspeção do terra cilíndrica em PVC rígido, diâmetro de 300 mm - h= 250 mm</t>
  </si>
  <si>
    <t>42.05.370</t>
  </si>
  <si>
    <t>42.05.440</t>
  </si>
  <si>
    <t>42.05.510</t>
  </si>
  <si>
    <t>42.20.080</t>
  </si>
  <si>
    <t>Solda exotérmica conexão cabo-cabo horizontal em X, bitola do cabo de 16-16mm² a 35-35mm²</t>
  </si>
  <si>
    <t>43.02.180</t>
  </si>
  <si>
    <t>43.05.030</t>
  </si>
  <si>
    <t>43.07.330</t>
  </si>
  <si>
    <t>Ar condicionado a frio, tipo split parede com capacidade de 12.000 BTU/h</t>
  </si>
  <si>
    <t>43.07.350</t>
  </si>
  <si>
    <t>Ar condicionado a frio, tipo split parede com capacidade de 24.000 BTU/h</t>
  </si>
  <si>
    <t>44.01.050</t>
  </si>
  <si>
    <t>Bacia sifonada de louça sem tampa - 6 litros</t>
  </si>
  <si>
    <t>44.01.100</t>
  </si>
  <si>
    <t>Lavatório de louça sem coluna</t>
  </si>
  <si>
    <t>44.01.270</t>
  </si>
  <si>
    <t>Cuba de louça de embutir oval</t>
  </si>
  <si>
    <t>44.01.310</t>
  </si>
  <si>
    <t>Tanque de louça com coluna de 30 litros</t>
  </si>
  <si>
    <t>44.02.060</t>
  </si>
  <si>
    <t>Tampo/bancada em granito com espessura de 3 cm</t>
  </si>
  <si>
    <t>44.03.450</t>
  </si>
  <si>
    <t>Torneira longa sem rosca para uso geral, em latão fundido cromado</t>
  </si>
  <si>
    <t>44.03.480</t>
  </si>
  <si>
    <t>Torneira de mesa para lavatório compacta, acionamento hidromecânico, em latão cromado, DN= 1/2´</t>
  </si>
  <si>
    <t>44.03.510</t>
  </si>
  <si>
    <t>Torneira de parede antivandalismo, DN= 3/4´</t>
  </si>
  <si>
    <t>44.03.590</t>
  </si>
  <si>
    <t>Torneira de mesa para pia com bica móvel e arejador em latão fundido cromado</t>
  </si>
  <si>
    <t>44.03.690</t>
  </si>
  <si>
    <t>Torneira de parede em ABS, DN 1/2´ ou 3/4´, 10cm</t>
  </si>
  <si>
    <t>44.03.720</t>
  </si>
  <si>
    <t>Torneira de mesa para lavatório, acionamento hidromecânico com alavanca, registro integrado regulador de vazão, em latão cromado, DN= 1/2´</t>
  </si>
  <si>
    <t>44.06.310</t>
  </si>
  <si>
    <t>Cuba em aço inoxidável simples de 465x300x140mm</t>
  </si>
  <si>
    <t>44.06.330</t>
  </si>
  <si>
    <t>Cuba em aço inoxidável simples de 500x400x400mm</t>
  </si>
  <si>
    <t>44.20.100</t>
  </si>
  <si>
    <t>Engate flexível metálico DN= 1/2´</t>
  </si>
  <si>
    <t>44.20.200</t>
  </si>
  <si>
    <t>Sifão de metal cromado de 1 1/2´ x 2´</t>
  </si>
  <si>
    <t>44.20.220</t>
  </si>
  <si>
    <t>Sifão de metal cromado de 1´ x 1 1/2´</t>
  </si>
  <si>
    <t>44.20.280</t>
  </si>
  <si>
    <t>Tampa de plástico para bacia sanitária</t>
  </si>
  <si>
    <t>44.20.640</t>
  </si>
  <si>
    <t>Válvula de metal cromado de 1 1/2´</t>
  </si>
  <si>
    <t>44.20.650</t>
  </si>
  <si>
    <t>Válvula de metal cromado de 1´</t>
  </si>
  <si>
    <t>46.01.020</t>
  </si>
  <si>
    <t>Tubo de PVC rígido soldável marrom, DN= 25 mm, (3/4´), inclusive conexões</t>
  </si>
  <si>
    <t>46.01.050</t>
  </si>
  <si>
    <t>Tubo de PVC rígido soldável marrom, DN= 50 mm, (1 1/2´), inclusive conexões</t>
  </si>
  <si>
    <t>46.03.050</t>
  </si>
  <si>
    <t>Tubo de PVC rígido PxB com virola e anel de borracha, linha esgoto série reforçada ´R´, DN= 100 mm, inclusive conexões</t>
  </si>
  <si>
    <t>46.03.060</t>
  </si>
  <si>
    <t>Tubo de PVC rígido PxB com virola e anel de borracha, linha esgoto série reforçada ´R´. DN= 150 mm, inclusive conexões</t>
  </si>
  <si>
    <t>46.05.020</t>
  </si>
  <si>
    <t>Tubo PVC rígido, tipo Coletor Esgoto, junta elástica, DN= 100 mm, inclusive conexões</t>
  </si>
  <si>
    <t>46.05.040</t>
  </si>
  <si>
    <t>Tubo PVC rígido, tipo Coletor Esgoto, junta elástica, DN= 150 mm, inclusive conexões</t>
  </si>
  <si>
    <t>46.10.220</t>
  </si>
  <si>
    <t>Tubo de cobre classe E, DN= 35mm (1 1/4´), inclusive conexões</t>
  </si>
  <si>
    <t>46.27.060</t>
  </si>
  <si>
    <t>Tubo de cobre flexível, espessura 1/32" - diâmetro 1/4", inclusive conexões</t>
  </si>
  <si>
    <t>46.27.080</t>
  </si>
  <si>
    <t>Tubo de cobre flexível, espessura 1/32" - diâmetro 3/8", inclusive conexões</t>
  </si>
  <si>
    <t>46.27.090</t>
  </si>
  <si>
    <t>Tubo de cobre flexível, espessura 1/32" - diâmetro 1/2", inclusive conexões</t>
  </si>
  <si>
    <t>46.27.100</t>
  </si>
  <si>
    <t>Tubo de cobre flexível, espessura 1/32" - diâmetro 5/8", inclusive conexões</t>
  </si>
  <si>
    <t>47.02.050</t>
  </si>
  <si>
    <t>Registro de gaveta em latão fundido cromado com canopla, DN= 1 1/2´ - linha especial</t>
  </si>
  <si>
    <t>47.02.110</t>
  </si>
  <si>
    <t>Registro de pressão em latão fundido cromado com canopla, DN= 3/4´ - linha especial</t>
  </si>
  <si>
    <t>47.04.050</t>
  </si>
  <si>
    <t>Válvula de descarga antivandalismo, DN= 1 1/2´</t>
  </si>
  <si>
    <t>48.02.001</t>
  </si>
  <si>
    <t>Reservatório de fibra de vidro - capacidade de 500 litros</t>
  </si>
  <si>
    <t>48.02.002</t>
  </si>
  <si>
    <t>Reservatório de fibra de vidro - capacidade de 1.000 litros</t>
  </si>
  <si>
    <t>48.05.040</t>
  </si>
  <si>
    <t>Torneira de boia, DN= 1 1/2´</t>
  </si>
  <si>
    <t>49.04.010</t>
  </si>
  <si>
    <t>Ralo seco em PVC rígido de 100 x 40 mm, com grelha</t>
  </si>
  <si>
    <t>49.05.020</t>
  </si>
  <si>
    <t>Ralo seco em ferro fundido, 100 x 165 x 50 mm, com grelha metálica saída vertical</t>
  </si>
  <si>
    <t>50.01.030</t>
  </si>
  <si>
    <t>Abrigo duplo para hidrante/mangueira, com visor e suporte (embutir e externo)</t>
  </si>
  <si>
    <t>50.01.080</t>
  </si>
  <si>
    <t>Mangueira com união de engate rápido, DN= 1 1/2´ (38 mm)</t>
  </si>
  <si>
    <t>50.01.090</t>
  </si>
  <si>
    <t>Botoeira para acionamento de bomba de incêndio tipo quebra-vidro</t>
  </si>
  <si>
    <t>50.01.110</t>
  </si>
  <si>
    <t>50.01.160</t>
  </si>
  <si>
    <t>Adaptador de engate rápido em latão de 2 1/2´ x 1 1/2´</t>
  </si>
  <si>
    <t>50.01.180</t>
  </si>
  <si>
    <t>Hidrante de coluna com duas saídas, 4´x 2 1/2´ - simples</t>
  </si>
  <si>
    <t>50.01.190</t>
  </si>
  <si>
    <t>Tampão de engate rápido em latão, DN= 2 1/2´, com corrente</t>
  </si>
  <si>
    <t>50.01.210</t>
  </si>
  <si>
    <t>Chave para conexão de engate rápido</t>
  </si>
  <si>
    <t>50.01.220</t>
  </si>
  <si>
    <t>Esguicho latão com engate rápido, DN= 1 1/2´, jato regulável</t>
  </si>
  <si>
    <t>50.05.160</t>
  </si>
  <si>
    <t>Módulo para adaptação de luminária de emergência, autonomia 90 minutos para lâmpada fluorescente de 32 W</t>
  </si>
  <si>
    <t>50.10.120</t>
  </si>
  <si>
    <t>Extintor manual de pó químico seco ABC - capacidade de 6 kg</t>
  </si>
  <si>
    <t>50.10.140</t>
  </si>
  <si>
    <t>Extintor manual de gás carbônico 5 BC - capacidade de 6 kg</t>
  </si>
  <si>
    <t>50.10.220</t>
  </si>
  <si>
    <t>Suporte para extintor de piso em aço inoxidável</t>
  </si>
  <si>
    <t>54.04.340</t>
  </si>
  <si>
    <t>Pavimentação em lajota de concreto 35 MPa, espessura 6 cm, tipos: raquete, retangular, sextavado e 16 faces, com rejunte em areia</t>
  </si>
  <si>
    <t>55.01.020</t>
  </si>
  <si>
    <t>Limpeza final da obra</t>
  </si>
  <si>
    <t>55.01.140</t>
  </si>
  <si>
    <t>Limpeza de superfície com hidrojateamento</t>
  </si>
  <si>
    <t>55.10.030</t>
  </si>
  <si>
    <t>Locação de duto coletor de entulho</t>
  </si>
  <si>
    <t>Elevador</t>
  </si>
  <si>
    <t>61.10.300</t>
  </si>
  <si>
    <t>Duto flexível aluminizado, seção circular - Ø 10cm (4")</t>
  </si>
  <si>
    <t>61.10.310</t>
  </si>
  <si>
    <t>Duto flexível aluminizado, seção circular - Ø 15cm (6")</t>
  </si>
  <si>
    <t>61.10.320</t>
  </si>
  <si>
    <t>Duto flexível aluminizado, seção circular - Ø 20cm (8")</t>
  </si>
  <si>
    <t>61.10.400</t>
  </si>
  <si>
    <t>Damper corta fogo (DCF) tipo comporta, com elemento fusível e chave fim de curso.</t>
  </si>
  <si>
    <t>61.10.530</t>
  </si>
  <si>
    <t>Difusor de insuflação de ar tipo direcional, medindo 30 x 30 cm</t>
  </si>
  <si>
    <t>61.14.005</t>
  </si>
  <si>
    <t>Caixa ventiladora com ventilador centrífugo, vazão 4.600 m³/h, pressão 30 mmCA - 220 / 380 V / 60HZ</t>
  </si>
  <si>
    <t>61.14.080</t>
  </si>
  <si>
    <t>Caixa ventiladora com ventilador centrífugo, vazão 1.190 m³/h, pressão 35 mmCA - 220/380 V / 60Hz</t>
  </si>
  <si>
    <t>61.20.450</t>
  </si>
  <si>
    <t>Duto em chapa de aço galvanizado</t>
  </si>
  <si>
    <t>66.02.460</t>
  </si>
  <si>
    <t>66.02.560</t>
  </si>
  <si>
    <t>Controlador de acesso com identificação por impressão digital (biometria) e software de gerenciamento</t>
  </si>
  <si>
    <t>97.01.010</t>
  </si>
  <si>
    <t>Adesivo vinílico, padrão regulamentado, para sinalização de incêndio</t>
  </si>
  <si>
    <t>97.02.190</t>
  </si>
  <si>
    <t>Placa de identificação em acrílico com texto em vinil</t>
  </si>
  <si>
    <t>98.02.210</t>
  </si>
  <si>
    <t>Banco de madeira com encosto e pés em ferro fundido pintado</t>
  </si>
  <si>
    <t>05.07.040</t>
  </si>
  <si>
    <t>Remoção de entulho separado de obra com caçamba metálica - terra, alvenaria, concreto, argamassa, madeira, papel, plástico ou metal</t>
  </si>
  <si>
    <t>05.07.070</t>
  </si>
  <si>
    <t>14.10.111</t>
  </si>
  <si>
    <t>14.10.121</t>
  </si>
  <si>
    <t>18.06.102</t>
  </si>
  <si>
    <t>18.06.142</t>
  </si>
  <si>
    <t>Placa cerâmica esmaltada antiderrapante PEI-5 para área interna com saída para o exterior, grupo de absorção BIIa, resistência química A, assentado com argamassa colante industrializada</t>
  </si>
  <si>
    <t>18.06.143</t>
  </si>
  <si>
    <t>Rodapé em placa cerâmica esmaltada antiderrapante PEI-5 para área interna com saída para o exterior, grupo de absorção BIIa, resistência química A, assentado com argamassa colante industrializada</t>
  </si>
  <si>
    <t>Eletroduto galvanizado, médio de 3/4´ - com acessórios</t>
  </si>
  <si>
    <t>Eletroduto galvanizado, médio de 1´ - com acessórios</t>
  </si>
  <si>
    <t>Eletroduto galvanizado, médio de 1 1/4´ - com acessórios</t>
  </si>
  <si>
    <t>Eletroduto galvanizado, médio de 1 1/2´ - com acessórios</t>
  </si>
  <si>
    <t>Eletroduto galvanizado, médio de 2´ - com acessórios</t>
  </si>
  <si>
    <t>Eletroduto galvanizado, médio de 2 1/2´ - com acessórios</t>
  </si>
  <si>
    <t>Eletroduto galvanizado, médio de 3´ - com acessórios</t>
  </si>
  <si>
    <t>40.10.132</t>
  </si>
  <si>
    <t>Contator de potência 65 A - 2na+2nf</t>
  </si>
  <si>
    <t>61.20.092</t>
  </si>
  <si>
    <t>Cortina de ar com duas velocidades, para vão de 1,50 m</t>
  </si>
  <si>
    <t>Revestimento em pastilha de porcelana natural ou esmaltada de 5 x 5 cm, assentado e rejuntado com argamassa colante industrializada</t>
  </si>
  <si>
    <t>Revestimento em pastilha de porcelana natural ou esmaltada de 2,5 x 2,5 cm, assentado e rejuntado com argamassa colante industrializada</t>
  </si>
  <si>
    <t>Alvenaria de bloco de concreto de vedação de 14 x 19 x 39 cm - classe C</t>
  </si>
  <si>
    <t>Alvenaria de bloco de concreto de vedação de 19 x 19 x 39 cm - classe C</t>
  </si>
  <si>
    <t>SECRETARIA DE ESTADO DA SAÚDE</t>
  </si>
  <si>
    <t>COORDENADORIA GERAL DE ADMINISTRAÇÃO</t>
  </si>
  <si>
    <t>GRUPO TÉCNICO DE EDIFICAÇÕES</t>
  </si>
  <si>
    <t xml:space="preserve">Avenida Emilio Ribas, 1573 - Guarulhos - São Paulo                 </t>
  </si>
  <si>
    <t>ITEM</t>
  </si>
  <si>
    <t>CPOS</t>
  </si>
  <si>
    <t>DESCRIÇÃO DOS SERVIÇOS</t>
  </si>
  <si>
    <t>UNID</t>
  </si>
  <si>
    <t>QTDE</t>
  </si>
  <si>
    <t xml:space="preserve"> Vlr. Unit. </t>
  </si>
  <si>
    <t xml:space="preserve"> Vlr. Total </t>
  </si>
  <si>
    <t>% do  Item</t>
  </si>
  <si>
    <t>1.0</t>
  </si>
  <si>
    <t xml:space="preserve">Serviço técnico especializado </t>
  </si>
  <si>
    <t>1.1</t>
  </si>
  <si>
    <t>1.2</t>
  </si>
  <si>
    <t>1.3</t>
  </si>
  <si>
    <t>1.4</t>
  </si>
  <si>
    <t>1.5</t>
  </si>
  <si>
    <t xml:space="preserve">Atestados, Aprovações Legais CONDEPHATT, Comissionamento e Certificação </t>
  </si>
  <si>
    <t>vb</t>
  </si>
  <si>
    <t>1.6</t>
  </si>
  <si>
    <t>2.0</t>
  </si>
  <si>
    <t>Início, apoio e administração da obra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</si>
  <si>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</si>
  <si>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</si>
  <si>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</si>
  <si>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</si>
  <si>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</si>
  <si>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</si>
  <si>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</si>
  <si>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</si>
  <si>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</si>
  <si>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</si>
  <si>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3.0</t>
  </si>
  <si>
    <t>Demolição, Transporte e Serviço em Solo</t>
  </si>
  <si>
    <t>3.1</t>
  </si>
  <si>
    <t>3.2</t>
  </si>
  <si>
    <t>3.3</t>
  </si>
  <si>
    <t>3.4</t>
  </si>
  <si>
    <t>3.5</t>
  </si>
  <si>
    <t>3.7</t>
  </si>
  <si>
    <t>3.8</t>
  </si>
  <si>
    <t>3.9</t>
  </si>
  <si>
    <t>3.10</t>
  </si>
  <si>
    <t>3.12</t>
  </si>
  <si>
    <t>3.13</t>
  </si>
  <si>
    <t>3.14</t>
  </si>
  <si>
    <t>3.16</t>
  </si>
  <si>
    <t>3.17</t>
  </si>
  <si>
    <t>3.18</t>
  </si>
  <si>
    <t>3.19</t>
  </si>
  <si>
    <t>3.20</t>
  </si>
  <si>
    <t>3.21</t>
  </si>
  <si>
    <t>3.22</t>
  </si>
  <si>
    <t>4.0</t>
  </si>
  <si>
    <t>Fundação e estrutura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</si>
  <si>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</si>
  <si>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</si>
  <si>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</si>
  <si>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</si>
  <si>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</si>
  <si>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</si>
  <si>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</si>
  <si>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</si>
  <si>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</si>
  <si>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</si>
  <si>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</si>
  <si>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</si>
  <si>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</si>
  <si>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</si>
  <si>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</si>
  <si>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</si>
  <si>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</si>
  <si>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</si>
  <si>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</si>
  <si>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</si>
  <si>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5.0</t>
  </si>
  <si>
    <t>Alvenaria e elemento divisor</t>
  </si>
  <si>
    <t>5.1</t>
  </si>
  <si>
    <t>5.2</t>
  </si>
  <si>
    <t>5.3</t>
  </si>
  <si>
    <t>5.4</t>
  </si>
  <si>
    <t>6.0</t>
  </si>
  <si>
    <t>Telhamento e estruturas</t>
  </si>
  <si>
    <t>6.1</t>
  </si>
  <si>
    <t>6.2</t>
  </si>
  <si>
    <t>6.3</t>
  </si>
  <si>
    <t>6.4</t>
  </si>
  <si>
    <t>6.5</t>
  </si>
  <si>
    <t>7.0</t>
  </si>
  <si>
    <t>Revestimentos</t>
  </si>
  <si>
    <t>7.1</t>
  </si>
  <si>
    <t>7.2</t>
  </si>
  <si>
    <t>7.3</t>
  </si>
  <si>
    <t>7.4</t>
  </si>
  <si>
    <t>7.5</t>
  </si>
  <si>
    <t>7.6</t>
  </si>
  <si>
    <t>7.7</t>
  </si>
  <si>
    <t>7.8</t>
  </si>
  <si>
    <t>Cotação</t>
  </si>
  <si>
    <t>8.0</t>
  </si>
  <si>
    <t>Forro</t>
  </si>
  <si>
    <t>8.1</t>
  </si>
  <si>
    <t>8.2</t>
  </si>
  <si>
    <t>9.0</t>
  </si>
  <si>
    <t>Esquadrias, Portas, Marcenaria, Vidros, Corrimão, alambrados, e equip. metálicos</t>
  </si>
  <si>
    <t>9.1</t>
  </si>
  <si>
    <t>9.2</t>
  </si>
  <si>
    <t>10.0</t>
  </si>
  <si>
    <t>Impermeabilização, proteção e junta</t>
  </si>
  <si>
    <t>10.1</t>
  </si>
  <si>
    <t>10.2</t>
  </si>
  <si>
    <t>10.3</t>
  </si>
  <si>
    <t>11.0</t>
  </si>
  <si>
    <t>Pintura</t>
  </si>
  <si>
    <t>11.1</t>
  </si>
  <si>
    <t>11.2</t>
  </si>
  <si>
    <t>11.3</t>
  </si>
  <si>
    <t>11.4</t>
  </si>
  <si>
    <t>11.5</t>
  </si>
  <si>
    <t>11.6</t>
  </si>
  <si>
    <t>11.7</t>
  </si>
  <si>
    <t>12.0</t>
  </si>
  <si>
    <t>Instalações Elétricas, Elétricas Especiais</t>
  </si>
  <si>
    <t>12.1</t>
  </si>
  <si>
    <t>12.2</t>
  </si>
  <si>
    <t>12.3</t>
  </si>
  <si>
    <t>12.4</t>
  </si>
  <si>
    <t>12.5</t>
  </si>
  <si>
    <t>12.6</t>
  </si>
  <si>
    <t>12.7</t>
  </si>
  <si>
    <t>12.8</t>
  </si>
  <si>
    <t>12.9</t>
  </si>
  <si>
    <t>12.10</t>
  </si>
  <si>
    <t>12.11</t>
  </si>
  <si>
    <t>12.13</t>
  </si>
  <si>
    <t>12.15</t>
  </si>
  <si>
    <t>12.16</t>
  </si>
  <si>
    <t>12.17</t>
  </si>
  <si>
    <t>12.18</t>
  </si>
  <si>
    <t>12.19</t>
  </si>
  <si>
    <t>12.20</t>
  </si>
  <si>
    <t>12.21</t>
  </si>
  <si>
    <t>12.22</t>
  </si>
  <si>
    <t>12.23</t>
  </si>
  <si>
    <t>12.24</t>
  </si>
  <si>
    <t>12.25</t>
  </si>
  <si>
    <t>12.26</t>
  </si>
  <si>
    <t>12.27</t>
  </si>
  <si>
    <t>12.28</t>
  </si>
  <si>
    <t>12.29</t>
  </si>
  <si>
    <t>12.30</t>
  </si>
  <si>
    <t>12.31</t>
  </si>
  <si>
    <t>12.32</t>
  </si>
  <si>
    <t>12.33</t>
  </si>
  <si>
    <t>12.34</t>
  </si>
  <si>
    <t>12.35</t>
  </si>
  <si>
    <t>12.36</t>
  </si>
  <si>
    <t>12.37</t>
  </si>
  <si>
    <t>12.38</t>
  </si>
  <si>
    <t>12.39</t>
  </si>
  <si>
    <t>12.41</t>
  </si>
  <si>
    <t>12.42</t>
  </si>
  <si>
    <t>12.43</t>
  </si>
  <si>
    <t>12.44</t>
  </si>
  <si>
    <t>12.45</t>
  </si>
  <si>
    <t>12.46</t>
  </si>
  <si>
    <t>12.47</t>
  </si>
  <si>
    <t>12.48</t>
  </si>
  <si>
    <t>13.0</t>
  </si>
  <si>
    <t>Paisagismo</t>
  </si>
  <si>
    <t>13.1</t>
  </si>
  <si>
    <t>13.2</t>
  </si>
  <si>
    <t>13.3</t>
  </si>
  <si>
    <t>13.4</t>
  </si>
  <si>
    <t>13.5</t>
  </si>
  <si>
    <t>14.0</t>
  </si>
  <si>
    <t>Instalações Hidráulicas</t>
  </si>
  <si>
    <t>14.1</t>
  </si>
  <si>
    <t>14.2</t>
  </si>
  <si>
    <t>14.5</t>
  </si>
  <si>
    <t>14.6</t>
  </si>
  <si>
    <t>14.7</t>
  </si>
  <si>
    <t>14.8</t>
  </si>
  <si>
    <t>14.9</t>
  </si>
  <si>
    <t>14.12</t>
  </si>
  <si>
    <t>14.13</t>
  </si>
  <si>
    <t>14.14</t>
  </si>
  <si>
    <t>14.16</t>
  </si>
  <si>
    <t>14.17</t>
  </si>
  <si>
    <t>14.18</t>
  </si>
  <si>
    <t>14.19</t>
  </si>
  <si>
    <t>14.21</t>
  </si>
  <si>
    <t>14.22</t>
  </si>
  <si>
    <t>14.23</t>
  </si>
  <si>
    <t>14.24</t>
  </si>
  <si>
    <t>14.26</t>
  </si>
  <si>
    <t>14.27</t>
  </si>
  <si>
    <t>14.29</t>
  </si>
  <si>
    <t>14.32</t>
  </si>
  <si>
    <t>14.33</t>
  </si>
  <si>
    <t>14.34</t>
  </si>
  <si>
    <t>14.35</t>
  </si>
  <si>
    <t>Lavatório em aço inox</t>
  </si>
  <si>
    <t>14.36</t>
  </si>
  <si>
    <t>Bacia em aço inox</t>
  </si>
  <si>
    <t>15.0</t>
  </si>
  <si>
    <t>Limpeza e arremate</t>
  </si>
  <si>
    <t>15.1</t>
  </si>
  <si>
    <t>16.0</t>
  </si>
  <si>
    <t>Conforto mecânico, equipamentos e sistemas</t>
  </si>
  <si>
    <t>16.1</t>
  </si>
  <si>
    <t>16.2</t>
  </si>
  <si>
    <t>17.0</t>
  </si>
  <si>
    <t>Comunicação visual</t>
  </si>
  <si>
    <t>17.1</t>
  </si>
  <si>
    <t>17.2</t>
  </si>
  <si>
    <t>17.4</t>
  </si>
  <si>
    <t>RESUMO DA PLANILHA</t>
  </si>
  <si>
    <t xml:space="preserve">Item </t>
  </si>
  <si>
    <t>Descrição dos Serviços</t>
  </si>
  <si>
    <t>Valor Total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</si>
  <si>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</si>
  <si>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</si>
  <si>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</si>
  <si>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</si>
  <si>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</si>
  <si>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</si>
  <si>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</si>
  <si>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</si>
  <si>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</si>
  <si>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Mês 10</t>
  </si>
  <si>
    <t>Mês 11</t>
  </si>
  <si>
    <t>Mês 12</t>
  </si>
  <si>
    <t>Total</t>
  </si>
  <si>
    <t>12.49</t>
  </si>
  <si>
    <t>7.23</t>
  </si>
  <si>
    <t>Projeto ASBUILT/Data book</t>
  </si>
  <si>
    <t>01.17.031</t>
  </si>
  <si>
    <t>01.17.051</t>
  </si>
  <si>
    <t>01.17.071</t>
  </si>
  <si>
    <t>01.17.111</t>
  </si>
  <si>
    <t>01.17.151</t>
  </si>
  <si>
    <t>Projeto executivo de climatização em formato A1</t>
  </si>
  <si>
    <t>27.04.051</t>
  </si>
  <si>
    <t>Faixa em vinil para proteção de paredes, com amortecimento à alto impacto, altura de 400 mm</t>
  </si>
  <si>
    <t>41.02.580</t>
  </si>
  <si>
    <t>Lâmpada LED 13,5W, com base E-27, 1400 até 1510lm</t>
  </si>
  <si>
    <t>61.10.401</t>
  </si>
  <si>
    <t>Damper de regulagem manual, tamanho: 0,10 m² a 0,14 m²</t>
  </si>
  <si>
    <t>61.10.402</t>
  </si>
  <si>
    <t>Damper de regulagem manual, tamanho: 0,15 m² a 0,20 m²</t>
  </si>
  <si>
    <t>61.10.403</t>
  </si>
  <si>
    <t>Damper de regulagem manual, tamanho: 0,21 m² a 0,40 m²</t>
  </si>
  <si>
    <t>61.10.511</t>
  </si>
  <si>
    <t>Difusor para insuflamento de ar com plenum, multivias e colarinho</t>
  </si>
  <si>
    <t>61.10.567</t>
  </si>
  <si>
    <t>Grelha de porta, tamanho: 0,14 m² a 0,30 m²</t>
  </si>
  <si>
    <t>61.10.568</t>
  </si>
  <si>
    <t>Grelha de porta, tamanho: 0,07 m² a 0,13 m²</t>
  </si>
  <si>
    <t>61.10.569</t>
  </si>
  <si>
    <t>Grelha de porta, tamanho: 0,03 m² a 0,06 m²</t>
  </si>
  <si>
    <t>61.10.574</t>
  </si>
  <si>
    <t>Grelha de retorno/exaustão com registro, tamanho: 0,03 m² a 0,06 m²</t>
  </si>
  <si>
    <t>61.10.575</t>
  </si>
  <si>
    <t>Grelha de retorno/exaustão com registro, tamanho: 0,07 m² a 0,13 m²</t>
  </si>
  <si>
    <t>61.10.576</t>
  </si>
  <si>
    <t>Grelha de retorno/exaustão com registro, tamanho: 0,14 m² a 0,19 m²</t>
  </si>
  <si>
    <t>61.10.577</t>
  </si>
  <si>
    <t>Grelha de retorno/exaustão com registro, tamanho: 0,20 m² a 0,40 m²</t>
  </si>
  <si>
    <t>61.10.578</t>
  </si>
  <si>
    <t>Grelha de retorno/exaustão com registro, tamanho: 0,41 m² a 0,65 m²</t>
  </si>
  <si>
    <t>61.10.581</t>
  </si>
  <si>
    <t>Veneziana com tela e filtro G4</t>
  </si>
  <si>
    <t>61.10.582</t>
  </si>
  <si>
    <t>Veneziana com tela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</si>
  <si>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</si>
  <si>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</si>
  <si>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</si>
  <si>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</si>
  <si>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</si>
  <si>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</si>
  <si>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61.15.120</t>
  </si>
  <si>
    <t>Acoplador a relé 24 VCC/VAC - 1 contato reversível</t>
  </si>
  <si>
    <t>61.15.130</t>
  </si>
  <si>
    <t>Chave de fluxo para ar</t>
  </si>
  <si>
    <t>61.15.140</t>
  </si>
  <si>
    <t>Repetidor de sinal I/I e V/I</t>
  </si>
  <si>
    <t>61.15.150</t>
  </si>
  <si>
    <t>Relé de corrente ajustável de 0 a 200 A</t>
  </si>
  <si>
    <t>61.15.160</t>
  </si>
  <si>
    <t>Sensor de temperatura ambiente PT100 - 2 fios</t>
  </si>
  <si>
    <t>61.15.170</t>
  </si>
  <si>
    <t>Transmissor de pressão diferencial, operação de 0 a 750 Pa</t>
  </si>
  <si>
    <t>Controlador lógico programável para 16 entradas/16 saídas</t>
  </si>
  <si>
    <t>Módulo de expansão para 4 canais de saída analógica</t>
  </si>
  <si>
    <t>Módulo de expansão para 8 canais de entrada e saída digitais</t>
  </si>
  <si>
    <t>Com001</t>
  </si>
  <si>
    <t>Enc. Soc.</t>
  </si>
  <si>
    <t>12.40</t>
  </si>
  <si>
    <t>17.3</t>
  </si>
  <si>
    <t>TOTAL obra</t>
  </si>
  <si>
    <t>BDI obra</t>
  </si>
  <si>
    <t>18.0</t>
  </si>
  <si>
    <t>18.1</t>
  </si>
  <si>
    <t>TOTAL Elevador</t>
  </si>
  <si>
    <t>BDI elevador</t>
  </si>
  <si>
    <t>TOTAL GERAL (obra + elevador)</t>
  </si>
  <si>
    <t>1.7</t>
  </si>
  <si>
    <t>13.6</t>
  </si>
  <si>
    <t>13.7</t>
  </si>
  <si>
    <t>16.3</t>
  </si>
  <si>
    <t>16.4</t>
  </si>
  <si>
    <t>16.5</t>
  </si>
  <si>
    <t>14.37</t>
  </si>
  <si>
    <t>14.38</t>
  </si>
  <si>
    <t>14.39</t>
  </si>
  <si>
    <t>14.41</t>
  </si>
  <si>
    <t>1.8</t>
  </si>
  <si>
    <t>Cortina tipo rolô, black-out, tecido vinílico, impermeável.</t>
  </si>
  <si>
    <t xml:space="preserve">un </t>
  </si>
  <si>
    <t>Com009</t>
  </si>
  <si>
    <t>Com010</t>
  </si>
  <si>
    <t>Com011</t>
  </si>
  <si>
    <t>Com012</t>
  </si>
  <si>
    <t>Com013</t>
  </si>
  <si>
    <t>Com014</t>
  </si>
  <si>
    <t>TOTAL elevador</t>
  </si>
  <si>
    <t>Mês 13</t>
  </si>
  <si>
    <t>Mês 14</t>
  </si>
  <si>
    <t>Mês 15</t>
  </si>
  <si>
    <t>Com016</t>
  </si>
  <si>
    <t>Com017</t>
  </si>
  <si>
    <t>Chamada de enfermeira constituido por  01 pêra, fixação em caixa 4x2 embutida, em caixa de sobrepor embutida em painéis de gazes</t>
  </si>
  <si>
    <t>Com018</t>
  </si>
  <si>
    <t>Com019</t>
  </si>
  <si>
    <t>Porta de vidro 10mm, 2 folhas, 2,10m x 1,60m, ferragens completas</t>
  </si>
  <si>
    <t>5.5</t>
  </si>
  <si>
    <t>Protetor PVC para Batente - conjunto para laterais e superior. Ref. CR41 Cosimo Cotaldo</t>
  </si>
  <si>
    <t>Com021</t>
  </si>
  <si>
    <t>Prendedor magnético de porta com amortecedor. Ref Fea ferragens 313</t>
  </si>
  <si>
    <t>13.8</t>
  </si>
  <si>
    <t>TOTAL GERAL ACUMULADO</t>
  </si>
  <si>
    <t>Objeto:</t>
  </si>
  <si>
    <t xml:space="preserve">Local:                    </t>
  </si>
  <si>
    <t>Contratação de obras de reforma e adequação de áreas diversas do Complexo Hospitalar Padre Bento</t>
  </si>
  <si>
    <t>Administração local, mobilização e desmobilização</t>
  </si>
  <si>
    <t>Painel modular de controle de chamada de enfermeira com leds indicadores 12vcc e alarme temporizador</t>
  </si>
  <si>
    <t xml:space="preserve">Porta em ABS </t>
  </si>
  <si>
    <t>16.6</t>
  </si>
  <si>
    <t>6.6</t>
  </si>
  <si>
    <t>12.50</t>
  </si>
  <si>
    <t>11.8</t>
  </si>
  <si>
    <t>12.51</t>
  </si>
  <si>
    <t>12.52</t>
  </si>
  <si>
    <t>12.53</t>
  </si>
  <si>
    <t>12.54</t>
  </si>
  <si>
    <t>12.55</t>
  </si>
  <si>
    <t>12.56</t>
  </si>
  <si>
    <t>12.57</t>
  </si>
  <si>
    <t>12.58</t>
  </si>
  <si>
    <t>12.59</t>
  </si>
  <si>
    <t>14.53</t>
  </si>
  <si>
    <t>14.54</t>
  </si>
  <si>
    <t>14.55</t>
  </si>
  <si>
    <t>14.56</t>
  </si>
  <si>
    <t>Remoção de entulho de obra com caçamba metálica - gesso e/ou drywall</t>
  </si>
  <si>
    <t>Armadura em barra de aço CA-50 (A ou B) fyk = 500 MPa</t>
  </si>
  <si>
    <t>Armadura em barra de aço CA-60 (A ou B) fyk = 600 MPa</t>
  </si>
  <si>
    <t>Alvenaria de embasamento em bloco de concreto de 19 x 19 x 39 cm - classe A</t>
  </si>
  <si>
    <t>Placa cerâmica esmaltada PEI-5 para área interna, grupo de absorção BIIb, resistência química B, assentado com argamassa colante industrializada</t>
  </si>
  <si>
    <t>Revestimento em porcelanato técnico polido para área interna e ambiente de médio tráfego, grupo de absorção BIa, coeficiente de atrito I, assentado com argamassa colante industrializada, rejuntado</t>
  </si>
  <si>
    <t>Revestimento em granito, espessura de 3 cm, assente com massa</t>
  </si>
  <si>
    <t>Peitoril e/ou soleira em granito, espessura de 2 cm e largura até 20 cm</t>
  </si>
  <si>
    <t>Revestimento em granito jateado, espessura de 2,0 cm, assente com massa</t>
  </si>
  <si>
    <t>Revestimento vinílico, espessura de 2 mm, para tráfego médio, com impermeabilizante acrílico</t>
  </si>
  <si>
    <t>Revestimento em aço inoxidável AISI 304, liga 18,8, chapa 20, espessura de 1 mm, acabamento escovado com grana especial</t>
  </si>
  <si>
    <t>Revestimento em placas de alumínio composto "ACM", espessura de 4 mm e acabamento em PVDF</t>
  </si>
  <si>
    <t>Rodapé para piso vinílico em PVC, espessura de 2 mm e altura de 5 cm, curvo/plano, com impermeabilizante acrílico</t>
  </si>
  <si>
    <t>Forro em painéis de gesso acartonado, espessura de 12,5 mm, fixo</t>
  </si>
  <si>
    <t>Forro de gesso removível com película rígida de PVC de 625mm x 625mm</t>
  </si>
  <si>
    <t>27.02.041</t>
  </si>
  <si>
    <t>Chapa em policarbonato compacta, cristal, espessura de 10 mm</t>
  </si>
  <si>
    <t>30.06.061</t>
  </si>
  <si>
    <t>32.06.151</t>
  </si>
  <si>
    <t>Lâmina refletiva revestida com dupla face em alumínio, dupla malha de reforço e laminação entre camadas, para isolação térmica</t>
  </si>
  <si>
    <t>33.10.041</t>
  </si>
  <si>
    <t>Esmalte à base de água em massa, inclusive preparo</t>
  </si>
  <si>
    <t>Relé de tempo eletrônico de 3 até 30s - 220V - 50/60Hz</t>
  </si>
  <si>
    <t>Amperímetro de ferro móvel de 96x96mm, para ligação em transformador de corrente, escala fixa de 0A/50A até 0A/2,0kA</t>
  </si>
  <si>
    <t>41.02.551</t>
  </si>
  <si>
    <t>Caixa de equalização, de embutir, em aço com barramento, de 400 x 400 mm e tampa</t>
  </si>
  <si>
    <t>Suporte para fixação de fita de alumínio 7/8" x 1/8" e/ou cabo de cobre nú, com base ondulada</t>
  </si>
  <si>
    <t>Esguicho em latão com engate rápido, DN= 2 1/2´, jato regulável</t>
  </si>
  <si>
    <t>61.15.181</t>
  </si>
  <si>
    <t>61.15.191</t>
  </si>
  <si>
    <t>61.15.196</t>
  </si>
  <si>
    <t>Módulo de expansão para 8 canais de entrada analógica</t>
  </si>
  <si>
    <t>61.15.201</t>
  </si>
  <si>
    <t>Com027</t>
  </si>
  <si>
    <t>6.7</t>
  </si>
  <si>
    <t>Faixa Chapa Inox para revestimento e proteção de portas - 40cm altura. Portas até 90cm largura.</t>
  </si>
  <si>
    <t>Conjunto mesa e 4 bancos para jogo de xadrez em concreto - conforme memorial</t>
  </si>
  <si>
    <t>13.9</t>
  </si>
  <si>
    <t>3.15</t>
  </si>
  <si>
    <t>7.9</t>
  </si>
  <si>
    <t>7.10</t>
  </si>
  <si>
    <t>7.11</t>
  </si>
  <si>
    <t>7.12</t>
  </si>
  <si>
    <t>7.13</t>
  </si>
  <si>
    <t>7.14</t>
  </si>
  <si>
    <t>7.15</t>
  </si>
  <si>
    <t>7.16</t>
  </si>
  <si>
    <t>7.17</t>
  </si>
  <si>
    <t>7.18</t>
  </si>
  <si>
    <t>7.19</t>
  </si>
  <si>
    <t>7.20</t>
  </si>
  <si>
    <t>7.21</t>
  </si>
  <si>
    <t>7.22</t>
  </si>
  <si>
    <t>7.24</t>
  </si>
  <si>
    <t>7.25</t>
  </si>
  <si>
    <t>7.26</t>
  </si>
  <si>
    <t>9.3</t>
  </si>
  <si>
    <t>9.4</t>
  </si>
  <si>
    <t>9.5</t>
  </si>
  <si>
    <t>9.6</t>
  </si>
  <si>
    <t>9.7</t>
  </si>
  <si>
    <t>9.8</t>
  </si>
  <si>
    <t>9.9</t>
  </si>
  <si>
    <t>9.10</t>
  </si>
  <si>
    <t>9.11</t>
  </si>
  <si>
    <t>9.12</t>
  </si>
  <si>
    <t>9.13</t>
  </si>
  <si>
    <t>9.14</t>
  </si>
  <si>
    <t>9.15</t>
  </si>
  <si>
    <t>9.16</t>
  </si>
  <si>
    <t>9.17</t>
  </si>
  <si>
    <t>9.18</t>
  </si>
  <si>
    <t>9.19</t>
  </si>
  <si>
    <t>9.20</t>
  </si>
  <si>
    <t>9.21</t>
  </si>
  <si>
    <t>9.22</t>
  </si>
  <si>
    <t>9.23</t>
  </si>
  <si>
    <t>9.24</t>
  </si>
  <si>
    <t>9.25</t>
  </si>
  <si>
    <t>9.26</t>
  </si>
  <si>
    <t>9.27</t>
  </si>
  <si>
    <t>9.28</t>
  </si>
  <si>
    <t>9.29</t>
  </si>
  <si>
    <t>9.30</t>
  </si>
  <si>
    <t>9.31</t>
  </si>
  <si>
    <t>9.32</t>
  </si>
  <si>
    <t>9.33</t>
  </si>
  <si>
    <t>9.34</t>
  </si>
  <si>
    <t>9.35</t>
  </si>
  <si>
    <t>9.36</t>
  </si>
  <si>
    <t>9.37</t>
  </si>
  <si>
    <t>9.38</t>
  </si>
  <si>
    <t>9.39</t>
  </si>
  <si>
    <t>9.40</t>
  </si>
  <si>
    <t>9.41</t>
  </si>
  <si>
    <t>9.42</t>
  </si>
  <si>
    <t>9.43</t>
  </si>
  <si>
    <t>10.4</t>
  </si>
  <si>
    <t>02.01.021</t>
  </si>
  <si>
    <t>02.01.171</t>
  </si>
  <si>
    <t>02.05.202</t>
  </si>
  <si>
    <t>16.33.102</t>
  </si>
  <si>
    <t>25.02.211</t>
  </si>
  <si>
    <t>Tela de proteção tipo mosquiteira removível, em fibra de vidro com revestimento em PVC e requadro em alumínio</t>
  </si>
  <si>
    <t>30.01.061</t>
  </si>
  <si>
    <t>Barra de apoio lateral para lavatório, para pessoas com mobilidade reduzida, em tubo de aço inoxidável de 1.1/4", comprimento 25 a 30 cm</t>
  </si>
  <si>
    <t>Lâmpada LED tubular T8 com base G13, de 1850 até 2000 Im - 18 a 20W</t>
  </si>
  <si>
    <t>41.02.562</t>
  </si>
  <si>
    <t>Lâmpada LED tubular T8 com base G13, de 3400 até 4000 Im - 36 a 40W</t>
  </si>
  <si>
    <t>41.11.711</t>
  </si>
  <si>
    <t>Luminária LED retangular para parede/piso de 11.838 até 12.150 lm, eficiência mínima 107 lm/W</t>
  </si>
  <si>
    <t>41.31.012</t>
  </si>
  <si>
    <t>41.31.048</t>
  </si>
  <si>
    <t>Luminária LED retangular de sobrepor ou pendente com difusor translúcido ou transparente, 4000 K, fluxo luminoso de 4252 a 4350 lm, potência de 33 a 37 W</t>
  </si>
  <si>
    <t>Com028</t>
  </si>
  <si>
    <t xml:space="preserve">Fornecimento e instalação de triturador em aço inox, silencioso, potência mínima de 0,75hp, motor por indução, trituração em três estágios, tampa em aço inoxidável e interruptor pneumático embutido – referência INSIKERATOR modelo Evolution 200 ou equivalente. </t>
  </si>
  <si>
    <t>7.27</t>
  </si>
  <si>
    <t>6.8</t>
  </si>
  <si>
    <t>6.9</t>
  </si>
  <si>
    <t>4.21</t>
  </si>
  <si>
    <t>1.9</t>
  </si>
  <si>
    <t>14.3</t>
  </si>
  <si>
    <t>14.4</t>
  </si>
  <si>
    <t>3.6</t>
  </si>
  <si>
    <t>3.11</t>
  </si>
  <si>
    <t>9.44</t>
  </si>
  <si>
    <t>9.45</t>
  </si>
  <si>
    <t>Adesivo Plástico Espelhado 45cm x 1,5m Gekkofix Espelho</t>
  </si>
  <si>
    <t>Régua de gás  composto por VC, AR, N2O e O2 com espaço para chamada de emergência, suporte soro e foco, 5 tomadas 110/220, ponto de lógica, 1 interruptor - Dim. 1000x300mm</t>
  </si>
  <si>
    <t>Bancadas, lavatórios e cubas de material sintético de baixa porosidade conforme memorial descritivo e projetos.</t>
  </si>
  <si>
    <t>Com029</t>
  </si>
  <si>
    <t>Expurgo hospitalar em aço inox com medidas de 700x550, acompanhedo com sifão metálico cromado 1´ x 1 1/2´, devidamente instatalado.</t>
  </si>
  <si>
    <t>14.42</t>
  </si>
  <si>
    <t>14.43</t>
  </si>
  <si>
    <t>14.44</t>
  </si>
  <si>
    <t>14.45</t>
  </si>
  <si>
    <t>14.46</t>
  </si>
  <si>
    <t>14.47</t>
  </si>
  <si>
    <t>14.48</t>
  </si>
  <si>
    <t>14.49</t>
  </si>
  <si>
    <t>14.50</t>
  </si>
  <si>
    <t>14.51</t>
  </si>
  <si>
    <t>14.52</t>
  </si>
  <si>
    <t>18.2</t>
  </si>
  <si>
    <t>10.5</t>
  </si>
  <si>
    <t>4.22</t>
  </si>
  <si>
    <t>4.23</t>
  </si>
  <si>
    <t>7.28</t>
  </si>
  <si>
    <t>7.29</t>
  </si>
  <si>
    <t>9.46</t>
  </si>
  <si>
    <t>14.57</t>
  </si>
  <si>
    <t>14.58</t>
  </si>
  <si>
    <t>16.7</t>
  </si>
  <si>
    <t>16.8</t>
  </si>
  <si>
    <t>16.9</t>
  </si>
  <si>
    <t>16.11</t>
  </si>
  <si>
    <t>16.14</t>
  </si>
  <si>
    <t>16.15</t>
  </si>
  <si>
    <t>Climatizador de ar tipo SPLITÃO HORIZONTAL - condensador remoto com descarga horizontal - 120.000 BTU/h - Completo conforme Memorial Descritivo e Projeto Básico</t>
  </si>
  <si>
    <t>Com030</t>
  </si>
  <si>
    <t>12.60</t>
  </si>
  <si>
    <t>12.61</t>
  </si>
  <si>
    <t>12.62</t>
  </si>
  <si>
    <t>12.63</t>
  </si>
  <si>
    <t>12.64</t>
  </si>
  <si>
    <t>12.65</t>
  </si>
  <si>
    <t>12.66</t>
  </si>
  <si>
    <t>12.67</t>
  </si>
  <si>
    <t>12.68</t>
  </si>
  <si>
    <t>12.69</t>
  </si>
  <si>
    <t>12.70</t>
  </si>
  <si>
    <t>12.71</t>
  </si>
  <si>
    <t>12.72</t>
  </si>
  <si>
    <t>12.73</t>
  </si>
  <si>
    <t>12.74</t>
  </si>
  <si>
    <t>12.75</t>
  </si>
  <si>
    <t>12.76</t>
  </si>
  <si>
    <t>12.77</t>
  </si>
  <si>
    <t>12.78</t>
  </si>
  <si>
    <t>12.79</t>
  </si>
  <si>
    <t>12.80</t>
  </si>
  <si>
    <t>12.81</t>
  </si>
  <si>
    <t>12.82</t>
  </si>
  <si>
    <t>12.83</t>
  </si>
  <si>
    <t>12.84</t>
  </si>
  <si>
    <t>12.85</t>
  </si>
  <si>
    <t>12.86</t>
  </si>
  <si>
    <t>12.87</t>
  </si>
  <si>
    <t>12.88</t>
  </si>
  <si>
    <t>12.89</t>
  </si>
  <si>
    <t>12.90</t>
  </si>
  <si>
    <t>12.91</t>
  </si>
  <si>
    <t>12.92</t>
  </si>
  <si>
    <t>12.93</t>
  </si>
  <si>
    <t>12.94</t>
  </si>
  <si>
    <t>12.95</t>
  </si>
  <si>
    <t>12.96</t>
  </si>
  <si>
    <t>12.97</t>
  </si>
  <si>
    <t>12.98</t>
  </si>
  <si>
    <t>12.99</t>
  </si>
  <si>
    <t>12.100</t>
  </si>
  <si>
    <t>12.101</t>
  </si>
  <si>
    <t>16.17</t>
  </si>
  <si>
    <t>16.18</t>
  </si>
  <si>
    <t>16.19</t>
  </si>
  <si>
    <t>16.21</t>
  </si>
  <si>
    <t>16.22</t>
  </si>
  <si>
    <t>16.23</t>
  </si>
  <si>
    <t>16.24</t>
  </si>
  <si>
    <t>16.25</t>
  </si>
  <si>
    <t>16.26</t>
  </si>
  <si>
    <t>16.27</t>
  </si>
  <si>
    <t>16.28</t>
  </si>
  <si>
    <t>16.29</t>
  </si>
  <si>
    <t>16.31</t>
  </si>
  <si>
    <t>16.34</t>
  </si>
  <si>
    <t>16.35</t>
  </si>
  <si>
    <t>16.36</t>
  </si>
  <si>
    <t>16.37</t>
  </si>
  <si>
    <t>16.38</t>
  </si>
  <si>
    <t>16.39</t>
  </si>
  <si>
    <t>16.41</t>
  </si>
  <si>
    <t>16.42</t>
  </si>
  <si>
    <t>16.43</t>
  </si>
  <si>
    <t>16.44</t>
  </si>
  <si>
    <t>16.45</t>
  </si>
  <si>
    <t>16.46</t>
  </si>
  <si>
    <t>16.47</t>
  </si>
  <si>
    <t>16.48</t>
  </si>
  <si>
    <t>16.49</t>
  </si>
  <si>
    <t>16.50</t>
  </si>
  <si>
    <t>16.51</t>
  </si>
  <si>
    <t>16.52</t>
  </si>
  <si>
    <t>16.53</t>
  </si>
  <si>
    <t>16.54</t>
  </si>
  <si>
    <t>16.55</t>
  </si>
  <si>
    <t>16.56</t>
  </si>
  <si>
    <t>12.102</t>
  </si>
  <si>
    <t>12.103</t>
  </si>
  <si>
    <t xml:space="preserve">Luminária para leito embutida em mobiliairio. Luminária retangular de embutir tipo calha, com corpo e refletor em chapa de aço tratada com acabamento em pintura eletrostática na cor branca difusor plano em acrílico translúcido ou acrílico pontilhado; equipada com porta-lâmpada antivibratório em policarbonato com trava de segurança e proteção contra aquecimento nos contatos, para duas lâmpadas de LED tubulares. </t>
  </si>
  <si>
    <t>Planilha Orçamentária - Resumo</t>
  </si>
  <si>
    <t>Planilha Orçamentária Analítica</t>
  </si>
  <si>
    <t>Cronograma físico - financeiro</t>
  </si>
  <si>
    <t>4.24</t>
  </si>
  <si>
    <t>9.47</t>
  </si>
  <si>
    <t>9.48</t>
  </si>
  <si>
    <t>9.49</t>
  </si>
  <si>
    <t>15.2</t>
  </si>
  <si>
    <t>AC</t>
  </si>
  <si>
    <t>DF</t>
  </si>
  <si>
    <t>Riscos</t>
  </si>
  <si>
    <t>R</t>
  </si>
  <si>
    <t>Despesas financeiras</t>
  </si>
  <si>
    <t>Administração central</t>
  </si>
  <si>
    <t>Lucro/remuneração</t>
  </si>
  <si>
    <t>L</t>
  </si>
  <si>
    <t>Tributos</t>
  </si>
  <si>
    <t>T</t>
  </si>
  <si>
    <t>BDI calculado</t>
  </si>
  <si>
    <t>1o quartil</t>
  </si>
  <si>
    <t>Médio</t>
  </si>
  <si>
    <t>3o quartil</t>
  </si>
  <si>
    <t>Seguros + Garantia</t>
  </si>
  <si>
    <t>S+G</t>
  </si>
  <si>
    <t>SG</t>
  </si>
  <si>
    <t>ISSqn</t>
  </si>
  <si>
    <t>PIS</t>
  </si>
  <si>
    <t>COFINS</t>
  </si>
  <si>
    <t>ISS</t>
  </si>
  <si>
    <t>Com031</t>
  </si>
  <si>
    <t>Com032</t>
  </si>
  <si>
    <t>Retirada/demolição de instalaçãoes elétricas e hidraúlicas existentes. Incluindo limpeza e entrega dos materiais que a manutenção julgar aproveitáveis</t>
  </si>
  <si>
    <t>TCU</t>
  </si>
  <si>
    <t>Composições de Encargos Sociais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</si>
  <si>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</si>
  <si>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</si>
  <si>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</si>
  <si>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</si>
  <si>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</si>
  <si>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</si>
  <si>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</si>
  <si>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</si>
  <si>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</si>
  <si>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Subtotal</t>
  </si>
  <si>
    <t>INSS</t>
  </si>
  <si>
    <t>SESI</t>
  </si>
  <si>
    <t>SENAI</t>
  </si>
  <si>
    <t>INCRA</t>
  </si>
  <si>
    <t>Salário Educação</t>
  </si>
  <si>
    <t>Seguros de Acidentes de Trabalho (alto risco)</t>
  </si>
  <si>
    <t>FGTS</t>
  </si>
  <si>
    <t>SECONCI</t>
  </si>
  <si>
    <t>SEBRAE</t>
  </si>
  <si>
    <t>GRUPO I</t>
  </si>
  <si>
    <t>GRUPO II</t>
  </si>
  <si>
    <t>Repouso semanal remunerado</t>
  </si>
  <si>
    <t>Férias, de 30 dias, porém o empregador remunera mais 10 dias</t>
  </si>
  <si>
    <t>Feriados e dias santificados</t>
  </si>
  <si>
    <t>Auxílio enfermidade</t>
  </si>
  <si>
    <t>Acidente de trabalho</t>
  </si>
  <si>
    <t>Encargos paternidade</t>
  </si>
  <si>
    <t>GRUPO III</t>
  </si>
  <si>
    <t>13° Salário</t>
  </si>
  <si>
    <t>Aviso prévio</t>
  </si>
  <si>
    <t>Incidência do FGTS sobre 13° salário</t>
  </si>
  <si>
    <t>Pagamento de 50% para a recisão sem justa causa</t>
  </si>
  <si>
    <t>GRUPO IV</t>
  </si>
  <si>
    <t>Grupo I sobre Grupo II</t>
  </si>
  <si>
    <t>Grupo I sobre Aviso prévio</t>
  </si>
  <si>
    <t>TOTAL DOS GRUPOS</t>
  </si>
  <si>
    <t>11.9</t>
  </si>
  <si>
    <t>01.20.721</t>
  </si>
  <si>
    <t>Levantamento planimétrico cadastral com áreas até 50% de ocupação - área até 20.000 m² (mínimo de 3.500 m²)</t>
  </si>
  <si>
    <t>Limpeza manual do terreno, inclusive troncos até 5 cm de diâmetro, com caminhão à disposição dentro da obra, até o raio de 1,0 km</t>
  </si>
  <si>
    <t>Vidro multilaminado de alta segurança em policarbonato, proteção balística nível III</t>
  </si>
  <si>
    <t>Sistema de alarme PNE com indicador áudiovisual, para pessoas com mobilidade reduzida ou cadeirante</t>
  </si>
  <si>
    <t>33.11.050</t>
  </si>
  <si>
    <t>Esmalte à base água em superfície metálica, inclusive preparo</t>
  </si>
  <si>
    <t>Gradil em aço galvanizado eletrofundido, malha 65 x 132 mm e pintura eletrostática</t>
  </si>
  <si>
    <t>Luminária LED retangular de embutir com refletor e aletas parabólicas, 4000 K, fluxo luminoso de 3351 a 3850 lm, potência de 31 a 37 W</t>
  </si>
  <si>
    <t>Luminária LED quadrada de sobrepor com difusor prismático translúcido, 4000 K, fluxo luminoso de 1363 a 1800 lm, potência de 15 a 19 W</t>
  </si>
  <si>
    <t>Barra condutora chata em alumínio de 7/8´ x 1/8´, inclusive acessórios de fixação</t>
  </si>
  <si>
    <t>Ducha multitemperaturas, com regulagem de inclinação, de 7.500 W / 220 V</t>
  </si>
  <si>
    <t>Exaustor elétrico em plástico, vazão de 150 a 190m³/h</t>
  </si>
  <si>
    <t>44.02.300</t>
  </si>
  <si>
    <t>61.10.564</t>
  </si>
  <si>
    <t>Grelha de insuflação de ar em alumínio anodizado, de dupla deflexão, tamanho: até 0,10 m²</t>
  </si>
  <si>
    <t>Vídeo porteiro eletrônico colorido, com um interfone</t>
  </si>
  <si>
    <t>3.23</t>
  </si>
  <si>
    <t>3.24</t>
  </si>
  <si>
    <t>3.25</t>
  </si>
  <si>
    <t>3.26</t>
  </si>
  <si>
    <t>3.27</t>
  </si>
  <si>
    <t>3.28</t>
  </si>
  <si>
    <t>Fornecimento e instalação de elevador tipo maca, 16 passageiros, acabamento aço inox, 2 paradas, conforme memorial descritivo.</t>
  </si>
  <si>
    <t>Desmontagem de elevador antigo existente</t>
  </si>
  <si>
    <t>3.29</t>
  </si>
  <si>
    <t>4.25</t>
  </si>
  <si>
    <t>4.26</t>
  </si>
  <si>
    <t>Fórmula BDI</t>
  </si>
  <si>
    <t>Composição do 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</si>
</sst>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00\ 00\ 00"/>
    <numFmt numFmtId="166" formatCode="0.000000"/>
  </numFmts>
  <fonts count="2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Verdana"/>
      <family val="2"/>
    </font>
    <font>
      <sz val="11"/>
      <color indexed="8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8"/>
      <color indexed="8"/>
      <name val="Verdana"/>
      <family val="2"/>
    </font>
    <font>
      <sz val="10"/>
      <name val="Verdana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sz val="11"/>
      <name val="Verdana"/>
      <family val="2"/>
    </font>
    <font>
      <b/>
      <sz val="10"/>
      <color rgb="FFFF0000"/>
      <name val="Verdana"/>
      <family val="2"/>
    </font>
    <font>
      <b/>
      <sz val="8"/>
      <color rgb="FFFF0000"/>
      <name val="Verdana"/>
      <family val="2"/>
    </font>
    <font>
      <b/>
      <sz val="8"/>
      <name val="Verdana"/>
      <family val="2"/>
    </font>
    <font>
      <sz val="8"/>
      <color theme="1"/>
      <name val="Verdana"/>
      <family val="2"/>
    </font>
    <font>
      <sz val="11"/>
      <color theme="1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sz val="11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b/>
      <sz val="10"/>
      <color theme="0" tint="-0.499984740745262"/>
      <name val="Verdana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5" fillId="0" borderId="0" applyFont="0" applyFill="0" applyBorder="0" applyAlignment="0" applyProtection="0">
      <alignment vertical="center"/>
    </xf>
    <xf numFmtId="164" fontId="5" fillId="0" borderId="0" applyFont="0" applyFill="0" applyBorder="0" applyAlignment="0" applyProtection="0">
      <alignment vertical="center"/>
    </xf>
    <xf numFmtId="0" fontId="3" fillId="0" borderId="0"/>
    <xf numFmtId="44" fontId="3" fillId="0" borderId="0" applyFont="0" applyFill="0" applyBorder="0" applyAlignment="0" applyProtection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408">
    <xf numFmtId="0" fontId="0" fillId="0" borderId="0" xfId="0"/>
    <xf numFmtId="0" fontId="0" fillId="0" borderId="0" xfId="0" applyAlignment="1"/>
    <xf numFmtId="164" fontId="6" fillId="0" borderId="0" xfId="4" applyFont="1" applyFill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5" fillId="0" borderId="0" xfId="2" applyNumberFormat="1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0" xfId="0" applyFill="1"/>
    <xf numFmtId="2" fontId="5" fillId="0" borderId="0" xfId="2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/>
    <xf numFmtId="0" fontId="13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14" fontId="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0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2" fontId="13" fillId="0" borderId="0" xfId="2" applyNumberFormat="1" applyFont="1" applyAlignment="1">
      <alignment horizontal="center" vertical="center" wrapText="1"/>
    </xf>
    <xf numFmtId="4" fontId="13" fillId="0" borderId="0" xfId="2" applyNumberFormat="1" applyFont="1" applyAlignment="1">
      <alignment horizontal="right" vertical="center" wrapText="1"/>
    </xf>
    <xf numFmtId="2" fontId="15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2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5" fillId="0" borderId="0" xfId="0" applyNumberFormat="1" applyFont="1" applyAlignment="1">
      <alignment horizontal="center" vertical="center" wrapText="1"/>
    </xf>
    <xf numFmtId="4" fontId="15" fillId="0" borderId="0" xfId="0" applyNumberFormat="1" applyFont="1" applyAlignment="1">
      <alignment horizontal="center" vertical="center" wrapText="1"/>
    </xf>
    <xf numFmtId="2" fontId="15" fillId="0" borderId="0" xfId="2" applyNumberFormat="1" applyFont="1" applyAlignment="1">
      <alignment horizontal="center" vertical="center" wrapText="1"/>
    </xf>
    <xf numFmtId="4" fontId="15" fillId="0" borderId="0" xfId="2" applyNumberFormat="1" applyFont="1" applyAlignment="1">
      <alignment horizontal="righ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2" fontId="15" fillId="0" borderId="3" xfId="2" applyNumberFormat="1" applyFont="1" applyBorder="1" applyAlignment="1">
      <alignment horizontal="center" vertical="center" wrapText="1"/>
    </xf>
    <xf numFmtId="4" fontId="15" fillId="0" borderId="4" xfId="2" applyNumberFormat="1" applyFont="1" applyBorder="1" applyAlignment="1">
      <alignment horizontal="center" vertical="center" wrapText="1"/>
    </xf>
    <xf numFmtId="164" fontId="15" fillId="4" borderId="5" xfId="4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3" fillId="0" borderId="7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2" fontId="13" fillId="0" borderId="7" xfId="2" applyNumberFormat="1" applyFont="1" applyBorder="1" applyAlignment="1">
      <alignment horizontal="center" vertical="center" wrapText="1"/>
    </xf>
    <xf numFmtId="4" fontId="13" fillId="0" borderId="8" xfId="2" applyNumberFormat="1" applyFont="1" applyBorder="1" applyAlignment="1">
      <alignment horizontal="right" vertical="center" wrapText="1"/>
    </xf>
    <xf numFmtId="164" fontId="16" fillId="0" borderId="5" xfId="4" applyFont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164" fontId="15" fillId="6" borderId="1" xfId="4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horizontal="center" vertical="center" wrapText="1"/>
    </xf>
    <xf numFmtId="4" fontId="13" fillId="5" borderId="1" xfId="0" applyNumberFormat="1" applyFont="1" applyFill="1" applyBorder="1" applyAlignment="1">
      <alignment horizontal="center" vertical="center" wrapText="1"/>
    </xf>
    <xf numFmtId="2" fontId="8" fillId="6" borderId="1" xfId="0" applyNumberFormat="1" applyFont="1" applyFill="1" applyBorder="1" applyAlignment="1">
      <alignment horizontal="center" vertical="center" wrapText="1"/>
    </xf>
    <xf numFmtId="4" fontId="8" fillId="6" borderId="1" xfId="0" applyNumberFormat="1" applyFont="1" applyFill="1" applyBorder="1" applyAlignment="1">
      <alignment horizontal="right" vertical="center" wrapText="1"/>
    </xf>
    <xf numFmtId="10" fontId="15" fillId="7" borderId="10" xfId="3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4" fontId="13" fillId="0" borderId="1" xfId="0" applyNumberFormat="1" applyFont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4" fontId="13" fillId="0" borderId="1" xfId="2" applyNumberFormat="1" applyFont="1" applyBorder="1" applyAlignment="1">
      <alignment horizontal="right" vertical="center" wrapText="1"/>
    </xf>
    <xf numFmtId="10" fontId="15" fillId="0" borderId="10" xfId="3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 vertical="center"/>
    </xf>
    <xf numFmtId="4" fontId="13" fillId="8" borderId="1" xfId="0" applyNumberFormat="1" applyFont="1" applyFill="1" applyBorder="1" applyAlignment="1">
      <alignment horizontal="center" vertical="center" wrapText="1"/>
    </xf>
    <xf numFmtId="2" fontId="13" fillId="8" borderId="1" xfId="0" applyNumberFormat="1" applyFont="1" applyFill="1" applyBorder="1" applyAlignment="1">
      <alignment horizontal="center" vertical="center"/>
    </xf>
    <xf numFmtId="4" fontId="13" fillId="8" borderId="1" xfId="2" applyNumberFormat="1" applyFont="1" applyFill="1" applyBorder="1" applyAlignment="1">
      <alignment horizontal="right" vertical="center" wrapText="1"/>
    </xf>
    <xf numFmtId="10" fontId="15" fillId="8" borderId="10" xfId="3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2" fontId="13" fillId="6" borderId="1" xfId="0" applyNumberFormat="1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4" fontId="13" fillId="0" borderId="1" xfId="2" applyNumberFormat="1" applyFont="1" applyFill="1" applyBorder="1" applyAlignment="1">
      <alignment horizontal="right" vertical="center" wrapText="1"/>
    </xf>
    <xf numFmtId="4" fontId="13" fillId="0" borderId="1" xfId="0" applyNumberFormat="1" applyFont="1" applyBorder="1" applyAlignment="1" applyProtection="1">
      <alignment horizontal="center" vertical="center" wrapText="1"/>
      <protection locked="0"/>
    </xf>
    <xf numFmtId="4" fontId="13" fillId="0" borderId="1" xfId="0" applyNumberFormat="1" applyFont="1" applyBorder="1" applyAlignment="1" applyProtection="1">
      <alignment horizontal="center" vertical="center" wrapText="1"/>
    </xf>
    <xf numFmtId="4" fontId="13" fillId="8" borderId="1" xfId="0" applyNumberFormat="1" applyFont="1" applyFill="1" applyBorder="1" applyAlignment="1" applyProtection="1">
      <alignment horizontal="center" vertical="center" wrapText="1"/>
    </xf>
    <xf numFmtId="4" fontId="13" fillId="8" borderId="1" xfId="0" applyNumberFormat="1" applyFont="1" applyFill="1" applyBorder="1" applyAlignment="1" applyProtection="1">
      <alignment horizontal="center" vertical="center" wrapText="1"/>
      <protection locked="0"/>
    </xf>
    <xf numFmtId="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 applyProtection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10" fontId="18" fillId="0" borderId="10" xfId="3" applyNumberFormat="1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4" fontId="13" fillId="8" borderId="1" xfId="0" applyNumberFormat="1" applyFont="1" applyFill="1" applyBorder="1" applyAlignment="1" applyProtection="1">
      <alignment horizontal="center" vertical="center"/>
      <protection locked="0"/>
    </xf>
    <xf numFmtId="4" fontId="13" fillId="0" borderId="1" xfId="2" applyNumberFormat="1" applyFont="1" applyBorder="1" applyAlignment="1">
      <alignment horizontal="right" vertical="center"/>
    </xf>
    <xf numFmtId="10" fontId="15" fillId="0" borderId="10" xfId="3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 wrapText="1"/>
    </xf>
    <xf numFmtId="4" fontId="13" fillId="0" borderId="1" xfId="0" applyNumberFormat="1" applyFont="1" applyFill="1" applyBorder="1" applyAlignment="1" applyProtection="1">
      <alignment horizontal="center" vertical="center"/>
      <protection locked="0"/>
    </xf>
    <xf numFmtId="4" fontId="13" fillId="0" borderId="1" xfId="2" applyNumberFormat="1" applyFont="1" applyFill="1" applyBorder="1" applyAlignment="1">
      <alignment horizontal="right" vertical="center"/>
    </xf>
    <xf numFmtId="0" fontId="13" fillId="8" borderId="1" xfId="0" applyFont="1" applyFill="1" applyBorder="1" applyAlignment="1">
      <alignment horizontal="center" vertical="center" wrapText="1"/>
    </xf>
    <xf numFmtId="2" fontId="13" fillId="8" borderId="1" xfId="0" applyNumberFormat="1" applyFont="1" applyFill="1" applyBorder="1" applyAlignment="1">
      <alignment horizontal="center" vertical="center" wrapText="1"/>
    </xf>
    <xf numFmtId="4" fontId="10" fillId="6" borderId="1" xfId="0" applyNumberFormat="1" applyFont="1" applyFill="1" applyBorder="1" applyAlignment="1">
      <alignment horizontal="right" vertical="center" wrapText="1"/>
    </xf>
    <xf numFmtId="10" fontId="15" fillId="0" borderId="11" xfId="3" applyNumberFormat="1" applyFont="1" applyFill="1" applyBorder="1" applyAlignment="1">
      <alignment horizontal="center" vertical="center" wrapText="1"/>
    </xf>
    <xf numFmtId="0" fontId="15" fillId="8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horizontal="center" vertical="center" wrapText="1"/>
    </xf>
    <xf numFmtId="4" fontId="13" fillId="8" borderId="13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13" xfId="0" applyNumberFormat="1" applyFont="1" applyFill="1" applyBorder="1" applyAlignment="1">
      <alignment horizontal="center" vertical="center" wrapText="1"/>
    </xf>
    <xf numFmtId="4" fontId="13" fillId="0" borderId="13" xfId="2" applyNumberFormat="1" applyFont="1" applyBorder="1" applyAlignment="1">
      <alignment horizontal="right" vertical="center" wrapText="1"/>
    </xf>
    <xf numFmtId="0" fontId="15" fillId="5" borderId="6" xfId="0" applyFont="1" applyFill="1" applyBorder="1" applyAlignment="1">
      <alignment horizontal="center" vertical="center" wrapText="1"/>
    </xf>
    <xf numFmtId="164" fontId="15" fillId="6" borderId="14" xfId="4" applyFont="1" applyFill="1" applyBorder="1" applyAlignment="1">
      <alignment horizontal="left" vertical="center" wrapText="1"/>
    </xf>
    <xf numFmtId="0" fontId="13" fillId="6" borderId="14" xfId="0" applyFont="1" applyFill="1" applyBorder="1" applyAlignment="1">
      <alignment horizontal="center" vertical="center" wrapText="1"/>
    </xf>
    <xf numFmtId="4" fontId="13" fillId="5" borderId="14" xfId="0" applyNumberFormat="1" applyFont="1" applyFill="1" applyBorder="1" applyAlignment="1" applyProtection="1">
      <alignment horizontal="center" vertical="center" wrapText="1"/>
    </xf>
    <xf numFmtId="2" fontId="13" fillId="6" borderId="14" xfId="0" applyNumberFormat="1" applyFont="1" applyFill="1" applyBorder="1" applyAlignment="1">
      <alignment horizontal="center" vertical="center" wrapText="1"/>
    </xf>
    <xf numFmtId="4" fontId="10" fillId="6" borderId="14" xfId="0" applyNumberFormat="1" applyFont="1" applyFill="1" applyBorder="1" applyAlignment="1">
      <alignment horizontal="right" vertical="center" wrapText="1"/>
    </xf>
    <xf numFmtId="10" fontId="15" fillId="7" borderId="15" xfId="3" applyNumberFormat="1" applyFont="1" applyFill="1" applyBorder="1" applyAlignment="1">
      <alignment horizontal="center" vertical="center" wrapText="1"/>
    </xf>
    <xf numFmtId="4" fontId="13" fillId="8" borderId="1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0" xfId="0" applyFont="1" applyFill="1" applyBorder="1" applyAlignment="1">
      <alignment horizontal="left" vertical="center" wrapText="1"/>
    </xf>
    <xf numFmtId="2" fontId="16" fillId="0" borderId="1" xfId="4" applyNumberFormat="1" applyFont="1" applyFill="1" applyBorder="1" applyAlignment="1">
      <alignment horizontal="center" vertical="center" wrapText="1"/>
    </xf>
    <xf numFmtId="4" fontId="13" fillId="0" borderId="1" xfId="2" applyNumberFormat="1" applyFont="1" applyFill="1" applyBorder="1" applyAlignment="1">
      <alignment vertical="center" wrapText="1"/>
    </xf>
    <xf numFmtId="2" fontId="9" fillId="0" borderId="0" xfId="0" applyNumberFormat="1" applyFont="1" applyBorder="1" applyAlignment="1">
      <alignment horizontal="center" vertical="center"/>
    </xf>
    <xf numFmtId="0" fontId="15" fillId="6" borderId="9" xfId="1" applyNumberFormat="1" applyFont="1" applyFill="1" applyBorder="1" applyAlignment="1">
      <alignment horizontal="center" vertical="center" wrapText="1"/>
    </xf>
    <xf numFmtId="0" fontId="15" fillId="6" borderId="1" xfId="4" applyNumberFormat="1" applyFont="1" applyFill="1" applyBorder="1" applyAlignment="1">
      <alignment horizontal="center" vertical="center" wrapText="1"/>
    </xf>
    <xf numFmtId="4" fontId="15" fillId="6" borderId="1" xfId="4" applyNumberFormat="1" applyFont="1" applyFill="1" applyBorder="1" applyAlignment="1">
      <alignment horizontal="center" vertical="center" wrapText="1"/>
    </xf>
    <xf numFmtId="0" fontId="15" fillId="0" borderId="9" xfId="1" applyNumberFormat="1" applyFont="1" applyFill="1" applyBorder="1" applyAlignment="1">
      <alignment horizontal="center" vertical="center" wrapText="1"/>
    </xf>
    <xf numFmtId="4" fontId="16" fillId="0" borderId="1" xfId="5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2" fontId="13" fillId="0" borderId="1" xfId="2" applyNumberFormat="1" applyFont="1" applyBorder="1" applyAlignment="1">
      <alignment horizontal="center" vertical="center" wrapText="1"/>
    </xf>
    <xf numFmtId="0" fontId="13" fillId="8" borderId="9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vertical="center" wrapText="1"/>
    </xf>
    <xf numFmtId="0" fontId="13" fillId="8" borderId="1" xfId="0" applyFont="1" applyFill="1" applyBorder="1" applyAlignment="1">
      <alignment horizontal="right" vertical="center" wrapText="1"/>
    </xf>
    <xf numFmtId="10" fontId="15" fillId="6" borderId="10" xfId="3" applyNumberFormat="1" applyFont="1" applyFill="1" applyBorder="1" applyAlignment="1">
      <alignment horizontal="center" vertical="center" wrapText="1"/>
    </xf>
    <xf numFmtId="0" fontId="15" fillId="8" borderId="9" xfId="1" applyNumberFormat="1" applyFont="1" applyFill="1" applyBorder="1" applyAlignment="1">
      <alignment horizontal="center" vertical="center" wrapText="1"/>
    </xf>
    <xf numFmtId="4" fontId="16" fillId="8" borderId="1" xfId="4" applyNumberFormat="1" applyFont="1" applyFill="1" applyBorder="1" applyAlignment="1">
      <alignment horizontal="center" vertical="center" wrapText="1"/>
    </xf>
    <xf numFmtId="164" fontId="16" fillId="8" borderId="10" xfId="4" applyFont="1" applyFill="1" applyBorder="1" applyAlignment="1">
      <alignment vertical="center" wrapText="1"/>
    </xf>
    <xf numFmtId="0" fontId="16" fillId="8" borderId="10" xfId="0" applyFont="1" applyFill="1" applyBorder="1" applyAlignment="1">
      <alignment horizontal="center" vertical="center" wrapText="1"/>
    </xf>
    <xf numFmtId="164" fontId="15" fillId="7" borderId="21" xfId="4" applyFont="1" applyFill="1" applyBorder="1" applyAlignment="1">
      <alignment horizontal="right" vertical="center" wrapText="1"/>
    </xf>
    <xf numFmtId="10" fontId="15" fillId="7" borderId="21" xfId="3" applyNumberFormat="1" applyFont="1" applyFill="1" applyBorder="1" applyAlignment="1">
      <alignment horizontal="center" vertical="center" wrapText="1"/>
    </xf>
    <xf numFmtId="10" fontId="15" fillId="0" borderId="4" xfId="3" applyNumberFormat="1" applyFont="1" applyBorder="1" applyAlignment="1">
      <alignment horizontal="center" vertical="center" wrapText="1"/>
    </xf>
    <xf numFmtId="4" fontId="15" fillId="0" borderId="21" xfId="3" applyNumberFormat="1" applyFont="1" applyBorder="1" applyAlignment="1">
      <alignment horizontal="right" vertical="center" wrapText="1"/>
    </xf>
    <xf numFmtId="10" fontId="15" fillId="0" borderId="21" xfId="3" applyNumberFormat="1" applyFont="1" applyBorder="1" applyAlignment="1">
      <alignment vertical="center" wrapText="1"/>
    </xf>
    <xf numFmtId="164" fontId="15" fillId="0" borderId="39" xfId="4" applyFont="1" applyBorder="1" applyAlignment="1">
      <alignment horizontal="center" vertical="center" wrapText="1"/>
    </xf>
    <xf numFmtId="164" fontId="15" fillId="0" borderId="0" xfId="4" applyFont="1" applyBorder="1" applyAlignment="1">
      <alignment horizontal="center" vertical="center" wrapText="1"/>
    </xf>
    <xf numFmtId="2" fontId="15" fillId="0" borderId="0" xfId="4" applyNumberFormat="1" applyFont="1" applyBorder="1" applyAlignment="1">
      <alignment horizontal="center" vertical="center" wrapText="1"/>
    </xf>
    <xf numFmtId="4" fontId="15" fillId="0" borderId="0" xfId="3" applyNumberFormat="1" applyFont="1" applyBorder="1" applyAlignment="1">
      <alignment horizontal="right" vertical="center" wrapText="1"/>
    </xf>
    <xf numFmtId="10" fontId="15" fillId="0" borderId="40" xfId="3" applyNumberFormat="1" applyFont="1" applyBorder="1" applyAlignment="1">
      <alignment vertical="center" wrapText="1"/>
    </xf>
    <xf numFmtId="4" fontId="16" fillId="0" borderId="1" xfId="4" applyNumberFormat="1" applyFont="1" applyFill="1" applyBorder="1" applyAlignment="1">
      <alignment horizontal="center" vertical="center" wrapText="1"/>
    </xf>
    <xf numFmtId="164" fontId="16" fillId="0" borderId="10" xfId="4" applyFont="1" applyFill="1" applyBorder="1" applyAlignment="1">
      <alignment vertical="center" wrapText="1"/>
    </xf>
    <xf numFmtId="0" fontId="15" fillId="8" borderId="39" xfId="1" applyNumberFormat="1" applyFont="1" applyFill="1" applyBorder="1" applyAlignment="1">
      <alignment horizontal="center" vertical="center" wrapText="1"/>
    </xf>
    <xf numFmtId="0" fontId="13" fillId="0" borderId="0" xfId="4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/>
    </xf>
    <xf numFmtId="4" fontId="16" fillId="0" borderId="0" xfId="4" applyNumberFormat="1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/>
    </xf>
    <xf numFmtId="4" fontId="13" fillId="0" borderId="0" xfId="2" applyNumberFormat="1" applyFont="1" applyFill="1" applyBorder="1" applyAlignment="1">
      <alignment horizontal="right" vertical="center" wrapText="1"/>
    </xf>
    <xf numFmtId="164" fontId="16" fillId="0" borderId="40" xfId="4" applyFont="1" applyFill="1" applyBorder="1" applyAlignment="1">
      <alignment vertical="center" wrapText="1"/>
    </xf>
    <xf numFmtId="0" fontId="16" fillId="8" borderId="0" xfId="4" applyNumberFormat="1" applyFont="1" applyFill="1" applyBorder="1" applyAlignment="1">
      <alignment horizontal="center" vertical="center" wrapText="1"/>
    </xf>
    <xf numFmtId="4" fontId="16" fillId="8" borderId="0" xfId="4" applyNumberFormat="1" applyFont="1" applyFill="1" applyBorder="1" applyAlignment="1">
      <alignment horizontal="center" vertical="center" wrapText="1"/>
    </xf>
    <xf numFmtId="4" fontId="13" fillId="8" borderId="0" xfId="2" applyNumberFormat="1" applyFont="1" applyFill="1" applyBorder="1" applyAlignment="1">
      <alignment horizontal="right" vertical="center" wrapText="1"/>
    </xf>
    <xf numFmtId="164" fontId="16" fillId="8" borderId="40" xfId="4" applyFont="1" applyFill="1" applyBorder="1" applyAlignment="1">
      <alignment vertical="center" wrapText="1"/>
    </xf>
    <xf numFmtId="164" fontId="15" fillId="4" borderId="21" xfId="4" applyFont="1" applyFill="1" applyBorder="1" applyAlignment="1">
      <alignment horizontal="right" vertical="center" wrapText="1"/>
    </xf>
    <xf numFmtId="164" fontId="15" fillId="4" borderId="21" xfId="4" applyFont="1" applyFill="1" applyBorder="1" applyAlignment="1">
      <alignment vertical="center" wrapText="1"/>
    </xf>
    <xf numFmtId="0" fontId="14" fillId="0" borderId="1" xfId="4" applyNumberFormat="1" applyFont="1" applyFill="1" applyBorder="1" applyAlignment="1">
      <alignment horizontal="center" vertical="center" wrapText="1"/>
    </xf>
    <xf numFmtId="0" fontId="19" fillId="0" borderId="1" xfId="6" applyFont="1" applyFill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 wrapText="1"/>
    </xf>
    <xf numFmtId="0" fontId="12" fillId="0" borderId="1" xfId="6" applyFont="1" applyBorder="1" applyAlignment="1">
      <alignment horizontal="center" vertical="center"/>
    </xf>
    <xf numFmtId="0" fontId="12" fillId="8" borderId="1" xfId="6" applyFont="1" applyFill="1" applyBorder="1" applyAlignment="1">
      <alignment horizontal="center" vertical="center"/>
    </xf>
    <xf numFmtId="0" fontId="19" fillId="0" borderId="1" xfId="0" applyNumberFormat="1" applyFont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2" fillId="9" borderId="1" xfId="0" applyFont="1" applyFill="1" applyBorder="1" applyAlignment="1">
      <alignment horizontal="center" vertical="center" wrapText="1"/>
    </xf>
    <xf numFmtId="0" fontId="14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9" borderId="1" xfId="6" applyFont="1" applyFill="1" applyBorder="1" applyAlignment="1">
      <alignment horizontal="center" vertical="center" wrapText="1"/>
    </xf>
    <xf numFmtId="0" fontId="12" fillId="9" borderId="1" xfId="6" applyFont="1" applyFill="1" applyBorder="1" applyAlignment="1">
      <alignment horizontal="center" vertical="top" wrapText="1"/>
    </xf>
    <xf numFmtId="3" fontId="14" fillId="0" borderId="1" xfId="0" applyNumberFormat="1" applyFont="1" applyBorder="1" applyAlignment="1" applyProtection="1">
      <alignment horizontal="center" vertical="center" wrapText="1"/>
      <protection locked="0"/>
    </xf>
    <xf numFmtId="0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/>
    </xf>
    <xf numFmtId="0" fontId="14" fillId="8" borderId="1" xfId="0" applyNumberFormat="1" applyFont="1" applyFill="1" applyBorder="1" applyAlignment="1" applyProtection="1">
      <alignment horizontal="center" vertical="center"/>
      <protection locked="0"/>
    </xf>
    <xf numFmtId="0" fontId="19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8" borderId="13" xfId="0" applyNumberFormat="1" applyFont="1" applyFill="1" applyBorder="1" applyAlignment="1" applyProtection="1">
      <alignment horizontal="center" vertical="center" wrapText="1"/>
      <protection locked="0"/>
    </xf>
    <xf numFmtId="49" fontId="14" fillId="5" borderId="14" xfId="0" applyNumberFormat="1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20" fillId="6" borderId="1" xfId="4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4" applyNumberFormat="1" applyFont="1" applyFill="1" applyBorder="1" applyAlignment="1">
      <alignment horizontal="center" vertical="center" wrapText="1"/>
    </xf>
    <xf numFmtId="0" fontId="12" fillId="0" borderId="1" xfId="6" applyFont="1" applyFill="1" applyBorder="1" applyAlignment="1">
      <alignment horizontal="center" vertical="center"/>
    </xf>
    <xf numFmtId="0" fontId="21" fillId="8" borderId="1" xfId="4" applyNumberFormat="1" applyFont="1" applyFill="1" applyBorder="1" applyAlignment="1">
      <alignment horizontal="center" vertical="center" wrapText="1"/>
    </xf>
    <xf numFmtId="0" fontId="21" fillId="8" borderId="1" xfId="0" applyFont="1" applyFill="1" applyBorder="1" applyAlignment="1">
      <alignment horizontal="center" vertical="center" wrapText="1"/>
    </xf>
    <xf numFmtId="0" fontId="15" fillId="0" borderId="0" xfId="0" applyFont="1" applyAlignment="1" applyProtection="1">
      <alignment horizontal="center" vertical="center"/>
      <protection hidden="1"/>
    </xf>
    <xf numFmtId="165" fontId="9" fillId="0" borderId="0" xfId="0" applyNumberFormat="1" applyFont="1" applyAlignment="1" applyProtection="1">
      <alignment horizontal="center" vertical="center"/>
      <protection hidden="1"/>
    </xf>
    <xf numFmtId="44" fontId="22" fillId="0" borderId="0" xfId="2" applyFont="1" applyAlignment="1" applyProtection="1">
      <alignment horizontal="center" vertical="center"/>
      <protection hidden="1"/>
    </xf>
    <xf numFmtId="0" fontId="9" fillId="0" borderId="0" xfId="0" applyFont="1"/>
    <xf numFmtId="0" fontId="9" fillId="0" borderId="0" xfId="0" applyFont="1" applyProtection="1">
      <protection hidden="1"/>
    </xf>
    <xf numFmtId="0" fontId="9" fillId="0" borderId="0" xfId="0" applyFont="1" applyAlignment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44" fontId="22" fillId="0" borderId="0" xfId="2" applyFont="1" applyAlignment="1" applyProtection="1">
      <alignment horizontal="center"/>
      <protection hidden="1"/>
    </xf>
    <xf numFmtId="0" fontId="13" fillId="0" borderId="0" xfId="0" applyFont="1" applyAlignment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44" fontId="13" fillId="0" borderId="0" xfId="2" applyFont="1" applyAlignment="1" applyProtection="1">
      <alignment horizontal="center"/>
      <protection hidden="1"/>
    </xf>
    <xf numFmtId="44" fontId="13" fillId="0" borderId="0" xfId="2" applyFont="1" applyAlignment="1" applyProtection="1">
      <alignment horizontal="center" vertical="center"/>
      <protection hidden="1"/>
    </xf>
    <xf numFmtId="44" fontId="15" fillId="0" borderId="0" xfId="2" applyFont="1" applyAlignment="1" applyProtection="1">
      <alignment horizontal="center" vertical="center"/>
      <protection hidden="1"/>
    </xf>
    <xf numFmtId="4" fontId="24" fillId="0" borderId="0" xfId="0" applyNumberFormat="1" applyFont="1" applyFill="1" applyBorder="1" applyAlignment="1" applyProtection="1">
      <alignment horizontal="left" vertical="center"/>
      <protection hidden="1"/>
    </xf>
    <xf numFmtId="49" fontId="24" fillId="0" borderId="0" xfId="0" applyNumberFormat="1" applyFont="1" applyFill="1" applyBorder="1" applyAlignment="1" applyProtection="1">
      <alignment horizontal="center" vertical="center"/>
      <protection hidden="1"/>
    </xf>
    <xf numFmtId="44" fontId="24" fillId="0" borderId="0" xfId="2" applyFont="1" applyFill="1" applyBorder="1" applyAlignment="1" applyProtection="1">
      <alignment horizontal="center" vertical="center"/>
      <protection hidden="1"/>
    </xf>
    <xf numFmtId="0" fontId="24" fillId="0" borderId="0" xfId="0" applyFont="1" applyBorder="1" applyProtection="1">
      <protection hidden="1"/>
    </xf>
    <xf numFmtId="0" fontId="9" fillId="0" borderId="0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Font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  <protection hidden="1"/>
    </xf>
    <xf numFmtId="0" fontId="15" fillId="0" borderId="19" xfId="0" applyFont="1" applyBorder="1" applyAlignment="1" applyProtection="1">
      <alignment horizontal="center"/>
      <protection hidden="1"/>
    </xf>
    <xf numFmtId="0" fontId="9" fillId="0" borderId="0" xfId="0" applyFont="1" applyAlignment="1"/>
    <xf numFmtId="0" fontId="10" fillId="0" borderId="0" xfId="0" applyFont="1" applyAlignment="1" applyProtection="1">
      <alignment horizontal="left" vertical="center"/>
      <protection hidden="1"/>
    </xf>
    <xf numFmtId="164" fontId="15" fillId="0" borderId="0" xfId="0" applyNumberFormat="1" applyFont="1" applyAlignment="1" applyProtection="1">
      <alignment vertical="center"/>
      <protection hidden="1"/>
    </xf>
    <xf numFmtId="0" fontId="15" fillId="0" borderId="21" xfId="0" applyFont="1" applyBorder="1" applyAlignment="1" applyProtection="1">
      <alignment horizontal="center"/>
      <protection hidden="1"/>
    </xf>
    <xf numFmtId="44" fontId="15" fillId="0" borderId="4" xfId="2" applyFont="1" applyBorder="1" applyAlignment="1" applyProtection="1">
      <alignment horizontal="center"/>
      <protection hidden="1"/>
    </xf>
    <xf numFmtId="0" fontId="15" fillId="0" borderId="22" xfId="0" applyFont="1" applyBorder="1" applyAlignment="1" applyProtection="1">
      <alignment horizontal="center" vertical="center"/>
      <protection hidden="1"/>
    </xf>
    <xf numFmtId="164" fontId="15" fillId="0" borderId="23" xfId="0" applyNumberFormat="1" applyFont="1" applyBorder="1" applyAlignment="1" applyProtection="1">
      <alignment horizontal="center" vertical="center"/>
      <protection hidden="1"/>
    </xf>
    <xf numFmtId="44" fontId="15" fillId="0" borderId="23" xfId="2" applyFont="1" applyBorder="1" applyAlignment="1" applyProtection="1">
      <alignment horizontal="center" vertical="center"/>
      <protection hidden="1"/>
    </xf>
    <xf numFmtId="0" fontId="15" fillId="0" borderId="24" xfId="0" applyFont="1" applyBorder="1" applyAlignment="1" applyProtection="1">
      <alignment horizontal="center" vertical="center"/>
      <protection hidden="1"/>
    </xf>
    <xf numFmtId="164" fontId="15" fillId="0" borderId="23" xfId="0" applyNumberFormat="1" applyFont="1" applyBorder="1" applyAlignment="1" applyProtection="1">
      <alignment horizontal="center" vertical="center" wrapText="1"/>
      <protection hidden="1"/>
    </xf>
    <xf numFmtId="0" fontId="15" fillId="0" borderId="26" xfId="0" applyFont="1" applyBorder="1" applyAlignment="1" applyProtection="1">
      <alignment horizontal="center" vertical="center"/>
      <protection hidden="1"/>
    </xf>
    <xf numFmtId="44" fontId="15" fillId="10" borderId="22" xfId="2" applyFont="1" applyFill="1" applyBorder="1" applyAlignment="1" applyProtection="1">
      <alignment horizontal="center"/>
      <protection hidden="1"/>
    </xf>
    <xf numFmtId="44" fontId="15" fillId="10" borderId="26" xfId="2" applyFont="1" applyFill="1" applyBorder="1" applyAlignment="1" applyProtection="1">
      <alignment horizontal="center"/>
      <protection hidden="1"/>
    </xf>
    <xf numFmtId="0" fontId="15" fillId="0" borderId="41" xfId="0" applyFont="1" applyBorder="1" applyAlignment="1" applyProtection="1">
      <alignment horizontal="center" vertical="center"/>
      <protection hidden="1"/>
    </xf>
    <xf numFmtId="44" fontId="15" fillId="10" borderId="25" xfId="2" applyFont="1" applyFill="1" applyBorder="1" applyAlignment="1" applyProtection="1">
      <alignment horizontal="center"/>
      <protection hidden="1"/>
    </xf>
    <xf numFmtId="44" fontId="15" fillId="2" borderId="21" xfId="2" applyFont="1" applyFill="1" applyBorder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 wrapText="1"/>
      <protection hidden="1"/>
    </xf>
    <xf numFmtId="0" fontId="9" fillId="0" borderId="0" xfId="0" applyFont="1" applyAlignment="1" applyProtection="1">
      <alignment wrapText="1"/>
      <protection hidden="1"/>
    </xf>
    <xf numFmtId="44" fontId="22" fillId="0" borderId="0" xfId="2" applyFont="1" applyAlignment="1" applyProtection="1">
      <alignment wrapText="1"/>
      <protection hidden="1"/>
    </xf>
    <xf numFmtId="0" fontId="23" fillId="0" borderId="0" xfId="0" applyFont="1" applyAlignment="1" applyProtection="1">
      <alignment horizontal="center" wrapText="1"/>
      <protection hidden="1"/>
    </xf>
    <xf numFmtId="44" fontId="23" fillId="0" borderId="0" xfId="2" applyFont="1" applyAlignment="1" applyProtection="1">
      <alignment wrapText="1"/>
      <protection hidden="1"/>
    </xf>
    <xf numFmtId="0" fontId="23" fillId="0" borderId="0" xfId="0" applyFont="1" applyAlignment="1" applyProtection="1">
      <alignment wrapText="1"/>
      <protection hidden="1"/>
    </xf>
    <xf numFmtId="0" fontId="13" fillId="0" borderId="0" xfId="0" applyFont="1" applyAlignment="1" applyProtection="1">
      <alignment horizontal="center" wrapText="1"/>
      <protection hidden="1"/>
    </xf>
    <xf numFmtId="44" fontId="13" fillId="0" borderId="0" xfId="2" applyFont="1" applyAlignment="1" applyProtection="1">
      <alignment wrapText="1"/>
      <protection hidden="1"/>
    </xf>
    <xf numFmtId="0" fontId="13" fillId="0" borderId="0" xfId="0" applyFont="1" applyAlignment="1" applyProtection="1">
      <alignment wrapText="1"/>
      <protection hidden="1"/>
    </xf>
    <xf numFmtId="0" fontId="15" fillId="0" borderId="0" xfId="0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vertical="center" wrapText="1"/>
      <protection hidden="1"/>
    </xf>
    <xf numFmtId="0" fontId="24" fillId="0" borderId="0" xfId="0" applyFont="1" applyAlignment="1" applyProtection="1">
      <alignment wrapText="1"/>
      <protection hidden="1"/>
    </xf>
    <xf numFmtId="4" fontId="25" fillId="0" borderId="0" xfId="0" applyNumberFormat="1" applyFont="1" applyFill="1" applyBorder="1" applyAlignment="1" applyProtection="1">
      <alignment horizontal="center" vertical="center" wrapText="1"/>
      <protection hidden="1"/>
    </xf>
    <xf numFmtId="49" fontId="24" fillId="0" borderId="0" xfId="0" applyNumberFormat="1" applyFont="1" applyAlignment="1" applyProtection="1">
      <alignment horizontal="center" wrapText="1"/>
      <protection hidden="1"/>
    </xf>
    <xf numFmtId="44" fontId="24" fillId="0" borderId="0" xfId="2" applyFont="1" applyAlignment="1" applyProtection="1">
      <alignment horizontal="left" wrapText="1"/>
      <protection hidden="1"/>
    </xf>
    <xf numFmtId="0" fontId="24" fillId="0" borderId="0" xfId="0" applyFont="1" applyAlignment="1" applyProtection="1">
      <alignment horizontal="left" wrapText="1"/>
      <protection hidden="1"/>
    </xf>
    <xf numFmtId="0" fontId="26" fillId="0" borderId="21" xfId="0" applyFont="1" applyBorder="1" applyAlignment="1" applyProtection="1">
      <alignment horizontal="center" vertical="center" wrapText="1"/>
      <protection hidden="1"/>
    </xf>
    <xf numFmtId="9" fontId="11" fillId="11" borderId="27" xfId="0" applyNumberFormat="1" applyFont="1" applyFill="1" applyBorder="1" applyAlignment="1" applyProtection="1">
      <alignment horizontal="center" wrapText="1"/>
      <protection hidden="1"/>
    </xf>
    <xf numFmtId="9" fontId="11" fillId="11" borderId="30" xfId="0" applyNumberFormat="1" applyFont="1" applyFill="1" applyBorder="1" applyAlignment="1" applyProtection="1">
      <alignment horizontal="center" wrapText="1"/>
      <protection hidden="1"/>
    </xf>
    <xf numFmtId="9" fontId="11" fillId="0" borderId="30" xfId="0" applyNumberFormat="1" applyFont="1" applyFill="1" applyBorder="1" applyAlignment="1" applyProtection="1">
      <alignment horizontal="center" wrapText="1"/>
      <protection hidden="1"/>
    </xf>
    <xf numFmtId="9" fontId="11" fillId="0" borderId="23" xfId="0" applyNumberFormat="1" applyFont="1" applyBorder="1" applyAlignment="1" applyProtection="1">
      <alignment horizontal="right" wrapText="1"/>
      <protection hidden="1"/>
    </xf>
    <xf numFmtId="164" fontId="11" fillId="0" borderId="9" xfId="0" applyNumberFormat="1" applyFont="1" applyBorder="1" applyAlignment="1" applyProtection="1">
      <alignment horizontal="center" wrapText="1"/>
      <protection hidden="1"/>
    </xf>
    <xf numFmtId="164" fontId="11" fillId="0" borderId="1" xfId="0" applyNumberFormat="1" applyFont="1" applyBorder="1" applyAlignment="1" applyProtection="1">
      <alignment horizontal="center" wrapText="1"/>
      <protection hidden="1"/>
    </xf>
    <xf numFmtId="44" fontId="16" fillId="0" borderId="24" xfId="2" applyFont="1" applyBorder="1" applyAlignment="1" applyProtection="1">
      <alignment horizontal="right" wrapText="1"/>
      <protection hidden="1"/>
    </xf>
    <xf numFmtId="9" fontId="11" fillId="12" borderId="9" xfId="0" applyNumberFormat="1" applyFont="1" applyFill="1" applyBorder="1" applyAlignment="1" applyProtection="1">
      <alignment horizontal="center" wrapText="1"/>
      <protection hidden="1"/>
    </xf>
    <xf numFmtId="9" fontId="11" fillId="12" borderId="1" xfId="0" applyNumberFormat="1" applyFont="1" applyFill="1" applyBorder="1" applyAlignment="1" applyProtection="1">
      <alignment horizontal="center" wrapText="1"/>
      <protection hidden="1"/>
    </xf>
    <xf numFmtId="9" fontId="11" fillId="0" borderId="24" xfId="0" applyNumberFormat="1" applyFont="1" applyBorder="1" applyAlignment="1" applyProtection="1">
      <alignment horizontal="right" wrapText="1"/>
      <protection hidden="1"/>
    </xf>
    <xf numFmtId="9" fontId="11" fillId="11" borderId="9" xfId="0" applyNumberFormat="1" applyFont="1" applyFill="1" applyBorder="1" applyAlignment="1" applyProtection="1">
      <alignment horizontal="center" wrapText="1"/>
      <protection hidden="1"/>
    </xf>
    <xf numFmtId="9" fontId="11" fillId="11" borderId="1" xfId="0" applyNumberFormat="1" applyFont="1" applyFill="1" applyBorder="1" applyAlignment="1" applyProtection="1">
      <alignment horizontal="center" wrapText="1"/>
      <protection hidden="1"/>
    </xf>
    <xf numFmtId="0" fontId="11" fillId="0" borderId="9" xfId="0" applyFont="1" applyBorder="1" applyAlignment="1" applyProtection="1">
      <alignment horizontal="center" wrapText="1"/>
      <protection hidden="1"/>
    </xf>
    <xf numFmtId="0" fontId="11" fillId="0" borderId="1" xfId="0" applyFont="1" applyBorder="1" applyAlignment="1" applyProtection="1">
      <alignment horizontal="center" wrapText="1"/>
      <protection hidden="1"/>
    </xf>
    <xf numFmtId="0" fontId="11" fillId="0" borderId="1" xfId="0" applyFont="1" applyBorder="1"/>
    <xf numFmtId="0" fontId="11" fillId="0" borderId="0" xfId="0" applyFont="1"/>
    <xf numFmtId="9" fontId="11" fillId="8" borderId="1" xfId="0" applyNumberFormat="1" applyFont="1" applyFill="1" applyBorder="1" applyAlignment="1" applyProtection="1">
      <alignment horizontal="center" wrapText="1"/>
      <protection hidden="1"/>
    </xf>
    <xf numFmtId="0" fontId="11" fillId="0" borderId="13" xfId="0" applyFont="1" applyBorder="1" applyAlignment="1" applyProtection="1">
      <alignment horizontal="center" wrapText="1"/>
      <protection hidden="1"/>
    </xf>
    <xf numFmtId="9" fontId="11" fillId="11" borderId="13" xfId="0" applyNumberFormat="1" applyFont="1" applyFill="1" applyBorder="1" applyAlignment="1" applyProtection="1">
      <alignment horizontal="center" wrapText="1"/>
      <protection hidden="1"/>
    </xf>
    <xf numFmtId="9" fontId="11" fillId="0" borderId="1" xfId="0" applyNumberFormat="1" applyFont="1" applyFill="1" applyBorder="1" applyAlignment="1" applyProtection="1">
      <alignment horizontal="center" wrapText="1"/>
      <protection hidden="1"/>
    </xf>
    <xf numFmtId="164" fontId="11" fillId="0" borderId="1" xfId="0" applyNumberFormat="1" applyFont="1" applyFill="1" applyBorder="1" applyAlignment="1" applyProtection="1">
      <alignment horizontal="center" wrapText="1"/>
      <protection hidden="1"/>
    </xf>
    <xf numFmtId="4" fontId="11" fillId="0" borderId="9" xfId="0" applyNumberFormat="1" applyFont="1" applyBorder="1" applyAlignment="1" applyProtection="1">
      <alignment horizontal="center" wrapText="1"/>
      <protection hidden="1"/>
    </xf>
    <xf numFmtId="4" fontId="11" fillId="0" borderId="1" xfId="0" applyNumberFormat="1" applyFont="1" applyBorder="1" applyAlignment="1" applyProtection="1">
      <alignment horizontal="center" wrapText="1"/>
      <protection hidden="1"/>
    </xf>
    <xf numFmtId="164" fontId="11" fillId="8" borderId="1" xfId="0" applyNumberFormat="1" applyFont="1" applyFill="1" applyBorder="1" applyAlignment="1" applyProtection="1">
      <alignment horizontal="center" wrapText="1"/>
      <protection hidden="1"/>
    </xf>
    <xf numFmtId="164" fontId="13" fillId="8" borderId="1" xfId="0" applyNumberFormat="1" applyFont="1" applyFill="1" applyBorder="1" applyAlignment="1" applyProtection="1">
      <alignment horizontal="center" wrapText="1"/>
      <protection hidden="1"/>
    </xf>
    <xf numFmtId="44" fontId="16" fillId="0" borderId="25" xfId="2" applyFont="1" applyBorder="1" applyAlignment="1" applyProtection="1">
      <alignment horizontal="right" wrapText="1"/>
      <protection hidden="1"/>
    </xf>
    <xf numFmtId="0" fontId="11" fillId="0" borderId="12" xfId="0" applyFont="1" applyBorder="1" applyAlignment="1" applyProtection="1">
      <alignment horizontal="center" wrapText="1"/>
      <protection hidden="1"/>
    </xf>
    <xf numFmtId="164" fontId="11" fillId="8" borderId="13" xfId="0" applyNumberFormat="1" applyFont="1" applyFill="1" applyBorder="1" applyAlignment="1" applyProtection="1">
      <alignment horizontal="center" wrapText="1"/>
      <protection hidden="1"/>
    </xf>
    <xf numFmtId="0" fontId="11" fillId="0" borderId="13" xfId="0" applyFont="1" applyBorder="1"/>
    <xf numFmtId="164" fontId="11" fillId="0" borderId="13" xfId="0" applyNumberFormat="1" applyFont="1" applyBorder="1" applyAlignment="1" applyProtection="1">
      <alignment horizontal="center" wrapText="1"/>
      <protection hidden="1"/>
    </xf>
    <xf numFmtId="44" fontId="15" fillId="10" borderId="31" xfId="2" applyFont="1" applyFill="1" applyBorder="1" applyAlignment="1" applyProtection="1">
      <alignment wrapText="1"/>
      <protection hidden="1"/>
    </xf>
    <xf numFmtId="164" fontId="11" fillId="10" borderId="27" xfId="0" applyNumberFormat="1" applyFont="1" applyFill="1" applyBorder="1" applyAlignment="1" applyProtection="1">
      <alignment horizontal="center" wrapText="1"/>
      <protection hidden="1"/>
    </xf>
    <xf numFmtId="164" fontId="26" fillId="10" borderId="21" xfId="0" applyNumberFormat="1" applyFont="1" applyFill="1" applyBorder="1" applyAlignment="1" applyProtection="1">
      <alignment horizontal="center" wrapText="1"/>
      <protection hidden="1"/>
    </xf>
    <xf numFmtId="44" fontId="15" fillId="10" borderId="34" xfId="2" applyFont="1" applyFill="1" applyBorder="1" applyAlignment="1" applyProtection="1">
      <alignment wrapText="1"/>
      <protection hidden="1"/>
    </xf>
    <xf numFmtId="164" fontId="13" fillId="10" borderId="28" xfId="0" applyNumberFormat="1" applyFont="1" applyFill="1" applyBorder="1" applyAlignment="1" applyProtection="1">
      <alignment wrapText="1"/>
      <protection hidden="1"/>
    </xf>
    <xf numFmtId="43" fontId="15" fillId="10" borderId="21" xfId="1" applyFont="1" applyFill="1" applyBorder="1" applyAlignment="1" applyProtection="1">
      <alignment wrapText="1"/>
      <protection hidden="1"/>
    </xf>
    <xf numFmtId="0" fontId="11" fillId="0" borderId="7" xfId="0" applyFont="1" applyBorder="1" applyAlignment="1" applyProtection="1">
      <alignment horizontal="center" wrapText="1"/>
      <protection hidden="1"/>
    </xf>
    <xf numFmtId="0" fontId="11" fillId="0" borderId="14" xfId="0" applyFont="1" applyBorder="1" applyAlignment="1" applyProtection="1">
      <alignment horizontal="center" wrapText="1"/>
      <protection hidden="1"/>
    </xf>
    <xf numFmtId="9" fontId="11" fillId="11" borderId="14" xfId="0" applyNumberFormat="1" applyFont="1" applyFill="1" applyBorder="1" applyAlignment="1" applyProtection="1">
      <alignment horizontal="center" wrapText="1"/>
      <protection hidden="1"/>
    </xf>
    <xf numFmtId="0" fontId="11" fillId="0" borderId="14" xfId="0" applyFont="1" applyBorder="1"/>
    <xf numFmtId="0" fontId="11" fillId="0" borderId="55" xfId="0" applyFont="1" applyBorder="1" applyAlignment="1" applyProtection="1">
      <alignment horizontal="center" wrapText="1"/>
      <protection hidden="1"/>
    </xf>
    <xf numFmtId="44" fontId="15" fillId="10" borderId="45" xfId="2" applyFont="1" applyFill="1" applyBorder="1" applyAlignment="1" applyProtection="1">
      <alignment wrapText="1"/>
      <protection hidden="1"/>
    </xf>
    <xf numFmtId="164" fontId="13" fillId="10" borderId="35" xfId="0" applyNumberFormat="1" applyFont="1" applyFill="1" applyBorder="1" applyAlignment="1" applyProtection="1">
      <alignment wrapText="1"/>
      <protection hidden="1"/>
    </xf>
    <xf numFmtId="164" fontId="13" fillId="10" borderId="22" xfId="0" applyNumberFormat="1" applyFont="1" applyFill="1" applyBorder="1" applyAlignment="1" applyProtection="1">
      <alignment wrapText="1"/>
      <protection hidden="1"/>
    </xf>
    <xf numFmtId="164" fontId="13" fillId="10" borderId="37" xfId="0" applyNumberFormat="1" applyFont="1" applyFill="1" applyBorder="1" applyAlignment="1" applyProtection="1">
      <alignment wrapText="1"/>
      <protection hidden="1"/>
    </xf>
    <xf numFmtId="44" fontId="15" fillId="10" borderId="29" xfId="2" applyFont="1" applyFill="1" applyBorder="1" applyAlignment="1" applyProtection="1">
      <alignment wrapText="1"/>
      <protection hidden="1"/>
    </xf>
    <xf numFmtId="164" fontId="13" fillId="10" borderId="16" xfId="0" applyNumberFormat="1" applyFont="1" applyFill="1" applyBorder="1" applyAlignment="1" applyProtection="1">
      <alignment wrapText="1"/>
      <protection hidden="1"/>
    </xf>
    <xf numFmtId="0" fontId="10" fillId="0" borderId="0" xfId="0" applyFont="1" applyAlignment="1" applyProtection="1">
      <alignment horizontal="left" wrapText="1"/>
      <protection hidden="1"/>
    </xf>
    <xf numFmtId="0" fontId="11" fillId="0" borderId="0" xfId="0" applyFont="1" applyAlignment="1" applyProtection="1">
      <alignment horizontal="left"/>
      <protection hidden="1"/>
    </xf>
    <xf numFmtId="0" fontId="15" fillId="0" borderId="35" xfId="0" applyFont="1" applyBorder="1" applyAlignment="1" applyProtection="1">
      <alignment horizontal="center" vertical="center" wrapText="1"/>
      <protection hidden="1"/>
    </xf>
    <xf numFmtId="0" fontId="15" fillId="0" borderId="22" xfId="0" applyFont="1" applyBorder="1" applyAlignment="1" applyProtection="1">
      <alignment horizontal="center" vertical="center" wrapText="1"/>
      <protection hidden="1"/>
    </xf>
    <xf numFmtId="44" fontId="15" fillId="0" borderId="37" xfId="2" applyFont="1" applyBorder="1" applyAlignment="1" applyProtection="1">
      <alignment horizontal="center" vertical="center" wrapText="1"/>
      <protection hidden="1"/>
    </xf>
    <xf numFmtId="0" fontId="11" fillId="0" borderId="51" xfId="0" applyFont="1" applyBorder="1" applyAlignment="1" applyProtection="1">
      <alignment horizontal="center" vertical="center" wrapText="1"/>
      <protection hidden="1"/>
    </xf>
    <xf numFmtId="0" fontId="11" fillId="0" borderId="52" xfId="0" applyFont="1" applyBorder="1" applyAlignment="1" applyProtection="1">
      <alignment horizontal="center" vertical="center" wrapText="1"/>
      <protection hidden="1"/>
    </xf>
    <xf numFmtId="0" fontId="11" fillId="0" borderId="46" xfId="0" applyFont="1" applyBorder="1" applyAlignment="1" applyProtection="1">
      <alignment horizontal="center" vertical="center" wrapText="1"/>
      <protection hidden="1"/>
    </xf>
    <xf numFmtId="44" fontId="15" fillId="2" borderId="38" xfId="2" applyFont="1" applyFill="1" applyBorder="1" applyAlignment="1" applyProtection="1">
      <alignment wrapText="1"/>
      <protection hidden="1"/>
    </xf>
    <xf numFmtId="164" fontId="15" fillId="2" borderId="47" xfId="0" applyNumberFormat="1" applyFont="1" applyFill="1" applyBorder="1" applyAlignment="1" applyProtection="1">
      <alignment wrapText="1"/>
      <protection hidden="1"/>
    </xf>
    <xf numFmtId="164" fontId="15" fillId="2" borderId="48" xfId="0" applyNumberFormat="1" applyFont="1" applyFill="1" applyBorder="1" applyAlignment="1" applyProtection="1">
      <alignment wrapText="1"/>
      <protection hidden="1"/>
    </xf>
    <xf numFmtId="164" fontId="15" fillId="2" borderId="41" xfId="0" applyNumberFormat="1" applyFont="1" applyFill="1" applyBorder="1" applyAlignment="1" applyProtection="1">
      <alignment wrapText="1"/>
      <protection hidden="1"/>
    </xf>
    <xf numFmtId="43" fontId="15" fillId="2" borderId="21" xfId="1" applyFont="1" applyFill="1" applyBorder="1" applyAlignment="1" applyProtection="1">
      <alignment wrapText="1"/>
      <protection hidden="1"/>
    </xf>
    <xf numFmtId="44" fontId="15" fillId="2" borderId="29" xfId="2" applyFont="1" applyFill="1" applyBorder="1" applyAlignment="1" applyProtection="1">
      <alignment wrapText="1"/>
      <protection hidden="1"/>
    </xf>
    <xf numFmtId="0" fontId="27" fillId="0" borderId="0" xfId="0" applyFont="1"/>
    <xf numFmtId="10" fontId="27" fillId="0" borderId="0" xfId="0" applyNumberFormat="1" applyFont="1"/>
    <xf numFmtId="10" fontId="11" fillId="0" borderId="0" xfId="0" applyNumberFormat="1" applyFont="1"/>
    <xf numFmtId="0" fontId="10" fillId="0" borderId="0" xfId="0" applyFont="1"/>
    <xf numFmtId="0" fontId="0" fillId="0" borderId="0" xfId="0" applyBorder="1"/>
    <xf numFmtId="0" fontId="11" fillId="0" borderId="0" xfId="0" applyFont="1" applyBorder="1"/>
    <xf numFmtId="0" fontId="26" fillId="0" borderId="0" xfId="0" applyFont="1"/>
    <xf numFmtId="0" fontId="11" fillId="0" borderId="0" xfId="0" applyFont="1" applyFill="1"/>
    <xf numFmtId="44" fontId="16" fillId="0" borderId="0" xfId="2" applyFont="1"/>
    <xf numFmtId="44" fontId="26" fillId="0" borderId="0" xfId="0" applyNumberFormat="1" applyFont="1" applyBorder="1"/>
    <xf numFmtId="10" fontId="10" fillId="0" borderId="0" xfId="0" applyNumberFormat="1" applyFont="1"/>
    <xf numFmtId="0" fontId="16" fillId="0" borderId="0" xfId="0" applyFont="1" applyAlignment="1">
      <alignment horizontal="center" wrapText="1"/>
    </xf>
    <xf numFmtId="10" fontId="15" fillId="0" borderId="4" xfId="3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26" fillId="0" borderId="0" xfId="0" applyFont="1" applyBorder="1"/>
    <xf numFmtId="0" fontId="16" fillId="0" borderId="0" xfId="0" applyFont="1" applyAlignment="1"/>
    <xf numFmtId="10" fontId="16" fillId="0" borderId="0" xfId="3" applyNumberFormat="1" applyFont="1"/>
    <xf numFmtId="0" fontId="4" fillId="0" borderId="0" xfId="0" applyFont="1" applyAlignment="1">
      <alignment horizontal="center"/>
    </xf>
    <xf numFmtId="10" fontId="0" fillId="0" borderId="0" xfId="3" applyNumberFormat="1" applyFont="1"/>
    <xf numFmtId="0" fontId="10" fillId="0" borderId="0" xfId="0" applyFont="1" applyFill="1" applyAlignment="1">
      <alignment horizontal="center"/>
    </xf>
    <xf numFmtId="10" fontId="10" fillId="0" borderId="0" xfId="3" applyNumberFormat="1" applyFont="1" applyFill="1"/>
    <xf numFmtId="44" fontId="26" fillId="0" borderId="0" xfId="2" applyFont="1" applyAlignment="1">
      <alignment horizontal="center"/>
    </xf>
    <xf numFmtId="10" fontId="26" fillId="0" borderId="0" xfId="3" applyNumberFormat="1" applyFont="1"/>
    <xf numFmtId="0" fontId="28" fillId="0" borderId="0" xfId="0" applyFont="1" applyAlignment="1">
      <alignment horizontal="right"/>
    </xf>
    <xf numFmtId="44" fontId="28" fillId="0" borderId="0" xfId="2" applyFont="1"/>
    <xf numFmtId="10" fontId="28" fillId="0" borderId="0" xfId="3" applyNumberFormat="1" applyFont="1"/>
    <xf numFmtId="0" fontId="11" fillId="3" borderId="35" xfId="0" applyFont="1" applyFill="1" applyBorder="1"/>
    <xf numFmtId="0" fontId="11" fillId="0" borderId="53" xfId="0" applyFont="1" applyBorder="1"/>
    <xf numFmtId="0" fontId="10" fillId="3" borderId="37" xfId="0" applyFont="1" applyFill="1" applyBorder="1"/>
    <xf numFmtId="0" fontId="16" fillId="0" borderId="57" xfId="0" applyFont="1" applyBorder="1" applyAlignment="1">
      <alignment wrapText="1"/>
    </xf>
    <xf numFmtId="0" fontId="11" fillId="0" borderId="57" xfId="0" applyFont="1" applyBorder="1" applyAlignment="1">
      <alignment wrapText="1"/>
    </xf>
    <xf numFmtId="0" fontId="11" fillId="0" borderId="60" xfId="0" applyFont="1" applyBorder="1" applyAlignment="1">
      <alignment wrapText="1"/>
    </xf>
    <xf numFmtId="0" fontId="11" fillId="0" borderId="48" xfId="0" applyFont="1" applyBorder="1" applyAlignment="1">
      <alignment wrapText="1"/>
    </xf>
    <xf numFmtId="0" fontId="11" fillId="3" borderId="37" xfId="0" applyFont="1" applyFill="1" applyBorder="1"/>
    <xf numFmtId="10" fontId="16" fillId="0" borderId="57" xfId="3" applyNumberFormat="1" applyFont="1" applyBorder="1"/>
    <xf numFmtId="10" fontId="11" fillId="0" borderId="57" xfId="3" applyNumberFormat="1" applyFont="1" applyBorder="1"/>
    <xf numFmtId="10" fontId="11" fillId="0" borderId="60" xfId="3" applyNumberFormat="1" applyFont="1" applyBorder="1"/>
    <xf numFmtId="10" fontId="11" fillId="0" borderId="48" xfId="3" applyNumberFormat="1" applyFont="1" applyBorder="1"/>
    <xf numFmtId="0" fontId="11" fillId="3" borderId="61" xfId="0" applyFont="1" applyFill="1" applyBorder="1"/>
    <xf numFmtId="166" fontId="16" fillId="0" borderId="62" xfId="0" applyNumberFormat="1" applyFont="1" applyBorder="1"/>
    <xf numFmtId="166" fontId="11" fillId="0" borderId="62" xfId="0" applyNumberFormat="1" applyFont="1" applyBorder="1"/>
    <xf numFmtId="166" fontId="11" fillId="0" borderId="63" xfId="0" applyNumberFormat="1" applyFont="1" applyBorder="1"/>
    <xf numFmtId="166" fontId="11" fillId="0" borderId="47" xfId="0" applyNumberFormat="1" applyFont="1" applyBorder="1"/>
    <xf numFmtId="0" fontId="11" fillId="0" borderId="19" xfId="0" applyFont="1" applyBorder="1"/>
    <xf numFmtId="0" fontId="10" fillId="0" borderId="20" xfId="0" applyFont="1" applyBorder="1"/>
    <xf numFmtId="10" fontId="10" fillId="0" borderId="20" xfId="0" applyNumberFormat="1" applyFont="1" applyBorder="1"/>
    <xf numFmtId="0" fontId="11" fillId="0" borderId="4" xfId="0" applyFont="1" applyBorder="1"/>
    <xf numFmtId="0" fontId="10" fillId="0" borderId="0" xfId="0" applyFont="1" applyAlignment="1"/>
    <xf numFmtId="0" fontId="16" fillId="0" borderId="58" xfId="0" applyFont="1" applyBorder="1" applyAlignment="1">
      <alignment horizontal="center"/>
    </xf>
    <xf numFmtId="0" fontId="11" fillId="0" borderId="58" xfId="0" applyFont="1" applyBorder="1" applyAlignment="1">
      <alignment horizontal="center"/>
    </xf>
    <xf numFmtId="0" fontId="11" fillId="0" borderId="59" xfId="0" applyFont="1" applyBorder="1" applyAlignment="1">
      <alignment horizontal="center"/>
    </xf>
    <xf numFmtId="0" fontId="11" fillId="0" borderId="53" xfId="0" applyFont="1" applyBorder="1" applyAlignment="1">
      <alignment horizontal="center"/>
    </xf>
    <xf numFmtId="0" fontId="11" fillId="3" borderId="35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 vertical="top" wrapText="1"/>
    </xf>
    <xf numFmtId="0" fontId="21" fillId="0" borderId="1" xfId="6" applyFont="1" applyFill="1" applyBorder="1" applyAlignment="1">
      <alignment horizontal="center" vertical="center"/>
    </xf>
    <xf numFmtId="164" fontId="15" fillId="0" borderId="20" xfId="4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wrapText="1"/>
    </xf>
    <xf numFmtId="2" fontId="16" fillId="0" borderId="1" xfId="0" applyNumberFormat="1" applyFont="1" applyBorder="1"/>
    <xf numFmtId="0" fontId="2" fillId="9" borderId="9" xfId="0" applyFont="1" applyFill="1" applyBorder="1" applyAlignment="1">
      <alignment horizontal="left" vertical="top" wrapText="1"/>
    </xf>
    <xf numFmtId="0" fontId="0" fillId="0" borderId="0" xfId="0" applyFill="1" applyAlignment="1">
      <alignment vertical="center"/>
    </xf>
    <xf numFmtId="164" fontId="15" fillId="0" borderId="19" xfId="4" applyFont="1" applyBorder="1" applyAlignment="1">
      <alignment horizontal="center" vertical="center" wrapText="1"/>
    </xf>
    <xf numFmtId="164" fontId="15" fillId="0" borderId="20" xfId="4" applyFont="1" applyBorder="1" applyAlignment="1">
      <alignment horizontal="center" vertical="center" wrapText="1"/>
    </xf>
    <xf numFmtId="164" fontId="15" fillId="7" borderId="19" xfId="4" applyFont="1" applyFill="1" applyBorder="1" applyAlignment="1">
      <alignment horizontal="center" vertical="center" wrapText="1"/>
    </xf>
    <xf numFmtId="164" fontId="15" fillId="7" borderId="20" xfId="4" applyFont="1" applyFill="1" applyBorder="1" applyAlignment="1">
      <alignment horizontal="center" vertical="center" wrapText="1"/>
    </xf>
    <xf numFmtId="164" fontId="15" fillId="7" borderId="4" xfId="4" applyFont="1" applyFill="1" applyBorder="1" applyAlignment="1">
      <alignment horizontal="center" vertical="center" wrapText="1"/>
    </xf>
    <xf numFmtId="164" fontId="15" fillId="4" borderId="19" xfId="4" applyFont="1" applyFill="1" applyBorder="1" applyAlignment="1">
      <alignment horizontal="center" vertical="center" wrapText="1"/>
    </xf>
    <xf numFmtId="164" fontId="15" fillId="4" borderId="20" xfId="4" applyFont="1" applyFill="1" applyBorder="1" applyAlignment="1">
      <alignment horizontal="center" vertical="center" wrapText="1"/>
    </xf>
    <xf numFmtId="164" fontId="15" fillId="4" borderId="4" xfId="4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2" borderId="2" xfId="0" applyFont="1" applyFill="1" applyBorder="1" applyAlignment="1" applyProtection="1">
      <protection hidden="1"/>
    </xf>
    <xf numFmtId="0" fontId="15" fillId="2" borderId="42" xfId="0" applyFont="1" applyFill="1" applyBorder="1" applyAlignment="1" applyProtection="1">
      <protection hidden="1"/>
    </xf>
    <xf numFmtId="0" fontId="15" fillId="0" borderId="0" xfId="0" applyFont="1" applyBorder="1" applyAlignment="1" applyProtection="1">
      <alignment horizontal="left" vertical="center"/>
      <protection hidden="1"/>
    </xf>
    <xf numFmtId="164" fontId="15" fillId="0" borderId="0" xfId="0" applyNumberFormat="1" applyFont="1" applyAlignment="1" applyProtection="1">
      <alignment horizontal="left" vertical="center"/>
      <protection hidden="1"/>
    </xf>
    <xf numFmtId="0" fontId="11" fillId="0" borderId="0" xfId="0" applyNumberFormat="1" applyFont="1" applyFill="1" applyBorder="1" applyAlignment="1" applyProtection="1">
      <alignment horizontal="left"/>
      <protection hidden="1"/>
    </xf>
    <xf numFmtId="0" fontId="15" fillId="10" borderId="27" xfId="0" applyFont="1" applyFill="1" applyBorder="1" applyAlignment="1" applyProtection="1">
      <protection hidden="1"/>
    </xf>
    <xf numFmtId="0" fontId="15" fillId="10" borderId="5" xfId="0" applyFont="1" applyFill="1" applyBorder="1" applyAlignment="1" applyProtection="1">
      <protection hidden="1"/>
    </xf>
    <xf numFmtId="0" fontId="15" fillId="10" borderId="28" xfId="0" applyFont="1" applyFill="1" applyBorder="1" applyAlignment="1" applyProtection="1">
      <protection hidden="1"/>
    </xf>
    <xf numFmtId="0" fontId="15" fillId="10" borderId="29" xfId="0" applyFont="1" applyFill="1" applyBorder="1" applyAlignment="1" applyProtection="1">
      <protection hidden="1"/>
    </xf>
    <xf numFmtId="0" fontId="15" fillId="0" borderId="32" xfId="0" applyFont="1" applyBorder="1" applyAlignment="1" applyProtection="1">
      <alignment horizontal="center" vertical="center" wrapText="1"/>
      <protection hidden="1"/>
    </xf>
    <xf numFmtId="0" fontId="11" fillId="0" borderId="33" xfId="0" applyFont="1" applyBorder="1" applyAlignment="1" applyProtection="1">
      <alignment horizontal="center" vertical="center" wrapText="1"/>
      <protection hidden="1"/>
    </xf>
    <xf numFmtId="164" fontId="15" fillId="0" borderId="25" xfId="0" applyNumberFormat="1" applyFont="1" applyBorder="1" applyAlignment="1" applyProtection="1">
      <alignment horizontal="center" vertical="center" wrapText="1"/>
      <protection hidden="1"/>
    </xf>
    <xf numFmtId="0" fontId="11" fillId="0" borderId="23" xfId="0" applyFont="1" applyBorder="1" applyAlignment="1" applyProtection="1">
      <alignment horizontal="center" vertical="center" wrapText="1"/>
      <protection hidden="1"/>
    </xf>
    <xf numFmtId="44" fontId="15" fillId="0" borderId="49" xfId="2" applyFont="1" applyBorder="1" applyAlignment="1" applyProtection="1">
      <alignment vertical="center" wrapText="1"/>
      <protection hidden="1"/>
    </xf>
    <xf numFmtId="44" fontId="15" fillId="0" borderId="50" xfId="2" applyFont="1" applyBorder="1" applyAlignment="1" applyProtection="1">
      <alignment vertical="center" wrapText="1"/>
      <protection hidden="1"/>
    </xf>
    <xf numFmtId="44" fontId="15" fillId="0" borderId="56" xfId="2" applyFont="1" applyBorder="1" applyAlignment="1" applyProtection="1">
      <alignment vertical="center" wrapText="1"/>
      <protection hidden="1"/>
    </xf>
    <xf numFmtId="44" fontId="15" fillId="0" borderId="41" xfId="2" applyFont="1" applyBorder="1" applyAlignment="1" applyProtection="1">
      <alignment vertical="center" wrapText="1"/>
      <protection hidden="1"/>
    </xf>
    <xf numFmtId="0" fontId="15" fillId="10" borderId="35" xfId="0" applyFont="1" applyFill="1" applyBorder="1" applyAlignment="1" applyProtection="1">
      <alignment wrapText="1"/>
      <protection hidden="1"/>
    </xf>
    <xf numFmtId="0" fontId="15" fillId="10" borderId="44" xfId="0" applyFont="1" applyFill="1" applyBorder="1" applyAlignment="1" applyProtection="1">
      <alignment wrapText="1"/>
      <protection hidden="1"/>
    </xf>
    <xf numFmtId="0" fontId="11" fillId="0" borderId="39" xfId="0" applyFont="1" applyBorder="1" applyAlignment="1" applyProtection="1">
      <alignment horizontal="center" vertical="center" wrapText="1"/>
      <protection hidden="1"/>
    </xf>
    <xf numFmtId="0" fontId="11" fillId="0" borderId="43" xfId="0" applyFont="1" applyBorder="1" applyAlignment="1" applyProtection="1">
      <alignment horizontal="center" vertical="center" wrapText="1"/>
      <protection hidden="1"/>
    </xf>
    <xf numFmtId="44" fontId="15" fillId="0" borderId="0" xfId="2" applyFont="1" applyBorder="1" applyAlignment="1" applyProtection="1">
      <alignment vertical="center" wrapText="1"/>
      <protection hidden="1"/>
    </xf>
    <xf numFmtId="0" fontId="15" fillId="2" borderId="16" xfId="0" applyFont="1" applyFill="1" applyBorder="1" applyAlignment="1" applyProtection="1">
      <alignment wrapText="1"/>
      <protection hidden="1"/>
    </xf>
    <xf numFmtId="0" fontId="15" fillId="2" borderId="36" xfId="0" applyFont="1" applyFill="1" applyBorder="1" applyAlignment="1" applyProtection="1">
      <alignment wrapText="1"/>
      <protection hidden="1"/>
    </xf>
    <xf numFmtId="0" fontId="15" fillId="10" borderId="16" xfId="0" applyFont="1" applyFill="1" applyBorder="1" applyAlignment="1" applyProtection="1">
      <alignment wrapText="1"/>
      <protection hidden="1"/>
    </xf>
    <xf numFmtId="0" fontId="15" fillId="10" borderId="36" xfId="0" applyFont="1" applyFill="1" applyBorder="1" applyAlignment="1" applyProtection="1">
      <alignment wrapText="1"/>
      <protection hidden="1"/>
    </xf>
    <xf numFmtId="0" fontId="15" fillId="2" borderId="53" xfId="0" applyFont="1" applyFill="1" applyBorder="1" applyAlignment="1" applyProtection="1">
      <alignment wrapText="1"/>
      <protection hidden="1"/>
    </xf>
    <xf numFmtId="0" fontId="15" fillId="2" borderId="54" xfId="0" applyFont="1" applyFill="1" applyBorder="1" applyAlignment="1" applyProtection="1">
      <alignment wrapText="1"/>
      <protection hidden="1"/>
    </xf>
    <xf numFmtId="0" fontId="15" fillId="0" borderId="39" xfId="0" applyFont="1" applyBorder="1" applyAlignment="1" applyProtection="1">
      <alignment horizontal="center" vertical="center" wrapText="1"/>
      <protection hidden="1"/>
    </xf>
    <xf numFmtId="164" fontId="15" fillId="0" borderId="43" xfId="0" applyNumberFormat="1" applyFont="1" applyBorder="1" applyAlignment="1" applyProtection="1">
      <alignment horizontal="center" vertical="center" wrapText="1"/>
      <protection hidden="1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</cellXfs>
  <cellStyles count="11">
    <cellStyle name="Moeda" xfId="2" builtinId="4"/>
    <cellStyle name="Moeda 2" xfId="7"/>
    <cellStyle name="Normal" xfId="0" builtinId="0"/>
    <cellStyle name="Normal 2" xfId="6"/>
    <cellStyle name="Normal 3" xfId="8"/>
    <cellStyle name="Normal 4" xfId="9"/>
    <cellStyle name="Porcentagem" xfId="3" builtinId="5"/>
    <cellStyle name="Porcentagem 2" xfId="10"/>
    <cellStyle name="Vírgula" xfId="1" builtinId="3"/>
    <cellStyle name="Vírgula 2" xfId="4"/>
    <cellStyle name="Vírgula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112486</xdr:colOff>
      <xdr:row>16</xdr:row>
      <xdr:rowOff>95250</xdr:rowOff>
    </xdr:from>
    <xdr:to>
      <xdr:col>3</xdr:col>
      <xdr:colOff>942975</xdr:colOff>
      <xdr:row>16</xdr:row>
      <xdr:rowOff>457200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086" y="4467225"/>
          <a:ext cx="3059339" cy="361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72"/>
  <sheetViews>
    <sheetView tabSelected="1" view="pageBreakPreview" zoomScale="115" zoomScaleNormal="100" zoomScaleSheetLayoutView="115" zoomScalePageLayoutView="70" workbookViewId="0">
      <selection activeCell="C189" sqref="C189"/>
    </sheetView>
  </sheetViews>
  <sheetFormatPr defaultRowHeight="15" x14ac:dyDescent="0.25"/>
  <cols>
    <col min="1" max="1" width="10.5703125" style="5" customWidth="1"/>
    <col min="2" max="2" width="9.85546875" style="5" hidden="1" customWidth="1"/>
    <col min="3" max="3" width="66.5703125" style="12" customWidth="1"/>
    <col min="4" max="4" width="7.7109375" style="5" bestFit="1" customWidth="1"/>
    <col min="5" max="5" width="12.28515625" style="5" bestFit="1" customWidth="1"/>
    <col min="6" max="6" width="11.7109375" style="10" bestFit="1" customWidth="1"/>
    <col min="7" max="7" width="17.85546875" style="7" bestFit="1" customWidth="1"/>
    <col min="8" max="8" width="11.140625" style="11" customWidth="1"/>
    <col min="9" max="16384" width="9.140625" style="11"/>
  </cols>
  <sheetData>
    <row r="1" spans="1:8" x14ac:dyDescent="0.25">
      <c r="A1" s="17"/>
      <c r="B1" s="18"/>
      <c r="C1" s="15" t="s">
        <v>1285</v>
      </c>
      <c r="D1" s="19"/>
      <c r="E1" s="20"/>
      <c r="F1" s="21"/>
      <c r="G1" s="22"/>
      <c r="H1" s="14"/>
    </row>
    <row r="2" spans="1:8" hidden="1" x14ac:dyDescent="0.25">
      <c r="A2" s="17"/>
      <c r="B2" s="18"/>
      <c r="C2" s="15"/>
      <c r="D2" s="17"/>
      <c r="E2" s="17"/>
      <c r="F2" s="23"/>
      <c r="G2" s="24"/>
      <c r="H2" s="14"/>
    </row>
    <row r="3" spans="1:8" hidden="1" x14ac:dyDescent="0.25">
      <c r="A3" s="17"/>
      <c r="B3" s="19"/>
      <c r="C3" s="14" t="s">
        <v>678</v>
      </c>
      <c r="D3" s="19"/>
      <c r="E3" s="19"/>
      <c r="F3" s="25"/>
      <c r="G3" s="26"/>
      <c r="H3" s="14"/>
    </row>
    <row r="4" spans="1:8" hidden="1" x14ac:dyDescent="0.25">
      <c r="A4" s="17"/>
      <c r="B4" s="19"/>
      <c r="C4" s="14" t="s">
        <v>679</v>
      </c>
      <c r="D4" s="19"/>
      <c r="E4" s="19"/>
      <c r="F4" s="25"/>
      <c r="G4" s="26"/>
      <c r="H4" s="14"/>
    </row>
    <row r="5" spans="1:8" ht="9" customHeight="1" x14ac:dyDescent="0.25">
      <c r="A5" s="17"/>
      <c r="B5" s="18"/>
      <c r="C5" s="14"/>
      <c r="D5" s="19"/>
      <c r="E5" s="20"/>
      <c r="F5" s="21"/>
      <c r="G5" s="22"/>
      <c r="H5" s="14"/>
    </row>
    <row r="6" spans="1:8" x14ac:dyDescent="0.25">
      <c r="A6" s="370" t="s">
        <v>1021</v>
      </c>
      <c r="B6" s="370"/>
      <c r="C6" s="371" t="s">
        <v>1023</v>
      </c>
      <c r="D6" s="371"/>
      <c r="E6" s="371"/>
      <c r="F6" s="371"/>
      <c r="G6" s="371"/>
      <c r="H6" s="14"/>
    </row>
    <row r="7" spans="1:8" x14ac:dyDescent="0.25">
      <c r="A7" s="370" t="s">
        <v>1022</v>
      </c>
      <c r="B7" s="370"/>
      <c r="C7" s="371" t="s">
        <v>680</v>
      </c>
      <c r="D7" s="371"/>
      <c r="E7" s="371"/>
      <c r="F7" s="371"/>
      <c r="G7" s="371"/>
      <c r="H7" s="14"/>
    </row>
    <row r="8" spans="1:8" hidden="1" x14ac:dyDescent="0.25">
      <c r="A8" s="17"/>
      <c r="B8" s="27"/>
      <c r="C8" s="15"/>
      <c r="D8" s="17"/>
      <c r="E8" s="28"/>
      <c r="F8" s="29"/>
      <c r="G8" s="30"/>
      <c r="H8" s="14"/>
    </row>
    <row r="9" spans="1:8" x14ac:dyDescent="0.25">
      <c r="A9" s="372"/>
      <c r="B9" s="372"/>
      <c r="C9" s="372"/>
      <c r="D9" s="372"/>
      <c r="E9" s="372"/>
      <c r="F9" s="372"/>
      <c r="G9" s="372"/>
      <c r="H9" s="14"/>
    </row>
    <row r="10" spans="1:8" ht="9.75" customHeight="1" thickBot="1" x14ac:dyDescent="0.3">
      <c r="A10" s="17"/>
      <c r="B10" s="18"/>
      <c r="C10" s="14"/>
      <c r="D10" s="19"/>
      <c r="E10" s="20"/>
      <c r="F10" s="21"/>
      <c r="G10" s="22"/>
      <c r="H10" s="14"/>
    </row>
    <row r="11" spans="1:8" ht="26.25" thickBot="1" x14ac:dyDescent="0.3">
      <c r="A11" s="31" t="s">
        <v>681</v>
      </c>
      <c r="B11" s="32" t="s">
        <v>682</v>
      </c>
      <c r="C11" s="33" t="s">
        <v>683</v>
      </c>
      <c r="D11" s="33" t="s">
        <v>684</v>
      </c>
      <c r="E11" s="34" t="s">
        <v>685</v>
      </c>
      <c r="F11" s="35" t="s">
        <v>686</v>
      </c>
      <c r="G11" s="36" t="s">
        <v>687</v>
      </c>
      <c r="H11" s="37" t="s">
        <v>688</v>
      </c>
    </row>
    <row r="12" spans="1:8" x14ac:dyDescent="0.25">
      <c r="A12" s="38"/>
      <c r="B12" s="39"/>
      <c r="C12" s="40"/>
      <c r="D12" s="41"/>
      <c r="E12" s="42"/>
      <c r="F12" s="43"/>
      <c r="G12" s="44"/>
      <c r="H12" s="45"/>
    </row>
    <row r="13" spans="1:8" x14ac:dyDescent="0.25">
      <c r="A13" s="46" t="s">
        <v>689</v>
      </c>
      <c r="B13" s="47"/>
      <c r="C13" s="48" t="s">
        <v>690</v>
      </c>
      <c r="D13" s="49"/>
      <c r="E13" s="50"/>
      <c r="F13" s="51"/>
      <c r="G13" s="52">
        <f>SUM(G14:G23)</f>
        <v>0</v>
      </c>
      <c r="H13" s="53" t="e">
        <f>G13/$G$461</f>
        <v>#DIV/0!</v>
      </c>
    </row>
    <row r="14" spans="1:8" x14ac:dyDescent="0.25">
      <c r="A14" s="54" t="s">
        <v>691</v>
      </c>
      <c r="B14" s="155" t="s">
        <v>916</v>
      </c>
      <c r="C14" s="55" t="s">
        <v>4</v>
      </c>
      <c r="D14" s="56" t="s">
        <v>0</v>
      </c>
      <c r="E14" s="57">
        <v>50</v>
      </c>
      <c r="F14" s="58"/>
      <c r="G14" s="59">
        <f t="shared" ref="G14:G55" si="0">ROUND(E14*F14,2)</f>
        <v>0</v>
      </c>
      <c r="H14" s="60"/>
    </row>
    <row r="15" spans="1:8" x14ac:dyDescent="0.25">
      <c r="A15" s="54" t="s">
        <v>692</v>
      </c>
      <c r="B15" s="155" t="s">
        <v>917</v>
      </c>
      <c r="C15" s="55" t="s">
        <v>1</v>
      </c>
      <c r="D15" s="56" t="s">
        <v>0</v>
      </c>
      <c r="E15" s="57">
        <v>12</v>
      </c>
      <c r="F15" s="58"/>
      <c r="G15" s="59">
        <f t="shared" si="0"/>
        <v>0</v>
      </c>
      <c r="H15" s="60"/>
    </row>
    <row r="16" spans="1:8" x14ac:dyDescent="0.25">
      <c r="A16" s="54" t="s">
        <v>693</v>
      </c>
      <c r="B16" s="155" t="s">
        <v>918</v>
      </c>
      <c r="C16" s="55" t="s">
        <v>2</v>
      </c>
      <c r="D16" s="56" t="s">
        <v>0</v>
      </c>
      <c r="E16" s="57">
        <v>16</v>
      </c>
      <c r="F16" s="58"/>
      <c r="G16" s="59">
        <f t="shared" si="0"/>
        <v>0</v>
      </c>
      <c r="H16" s="60"/>
    </row>
    <row r="17" spans="1:8" x14ac:dyDescent="0.25">
      <c r="A17" s="54" t="s">
        <v>694</v>
      </c>
      <c r="B17" s="155" t="s">
        <v>919</v>
      </c>
      <c r="C17" s="55" t="s">
        <v>3</v>
      </c>
      <c r="D17" s="56" t="s">
        <v>0</v>
      </c>
      <c r="E17" s="57">
        <v>18</v>
      </c>
      <c r="F17" s="58"/>
      <c r="G17" s="59">
        <f t="shared" si="0"/>
        <v>0</v>
      </c>
      <c r="H17" s="60"/>
    </row>
    <row r="18" spans="1:8" x14ac:dyDescent="0.25">
      <c r="A18" s="54" t="s">
        <v>695</v>
      </c>
      <c r="B18" s="156" t="s">
        <v>920</v>
      </c>
      <c r="C18" s="55" t="s">
        <v>921</v>
      </c>
      <c r="D18" s="56" t="s">
        <v>0</v>
      </c>
      <c r="E18" s="57">
        <v>16</v>
      </c>
      <c r="F18" s="58"/>
      <c r="G18" s="59">
        <f t="shared" ref="G18" si="1">ROUND(E18*F18,2)</f>
        <v>0</v>
      </c>
      <c r="H18" s="60"/>
    </row>
    <row r="19" spans="1:8" ht="25.5" x14ac:dyDescent="0.25">
      <c r="A19" s="54" t="s">
        <v>698</v>
      </c>
      <c r="B19" s="156" t="s">
        <v>5</v>
      </c>
      <c r="C19" s="55" t="s">
        <v>6</v>
      </c>
      <c r="D19" s="56" t="s">
        <v>7</v>
      </c>
      <c r="E19" s="57">
        <v>1</v>
      </c>
      <c r="F19" s="58"/>
      <c r="G19" s="59">
        <f t="shared" ref="G19:G20" si="2">ROUND(E19*F19,2)</f>
        <v>0</v>
      </c>
      <c r="H19" s="60"/>
    </row>
    <row r="20" spans="1:8" ht="25.5" x14ac:dyDescent="0.25">
      <c r="A20" s="54" t="s">
        <v>986</v>
      </c>
      <c r="B20" s="157" t="s">
        <v>1355</v>
      </c>
      <c r="C20" s="61" t="s">
        <v>1356</v>
      </c>
      <c r="D20" s="62" t="s">
        <v>8</v>
      </c>
      <c r="E20" s="63">
        <v>3500.03</v>
      </c>
      <c r="F20" s="64"/>
      <c r="G20" s="65">
        <f t="shared" si="2"/>
        <v>0</v>
      </c>
      <c r="H20" s="66"/>
    </row>
    <row r="21" spans="1:8" ht="25.5" x14ac:dyDescent="0.25">
      <c r="A21" s="54" t="s">
        <v>996</v>
      </c>
      <c r="B21" s="158" t="s">
        <v>1013</v>
      </c>
      <c r="C21" s="55" t="s">
        <v>696</v>
      </c>
      <c r="D21" s="67" t="s">
        <v>17</v>
      </c>
      <c r="E21" s="57">
        <v>1</v>
      </c>
      <c r="F21" s="68"/>
      <c r="G21" s="59">
        <f t="shared" si="0"/>
        <v>0</v>
      </c>
      <c r="H21" s="60"/>
    </row>
    <row r="22" spans="1:8" x14ac:dyDescent="0.25">
      <c r="A22" s="54" t="s">
        <v>1164</v>
      </c>
      <c r="B22" s="158" t="s">
        <v>1012</v>
      </c>
      <c r="C22" s="55" t="s">
        <v>915</v>
      </c>
      <c r="D22" s="67" t="s">
        <v>17</v>
      </c>
      <c r="E22" s="57">
        <v>1</v>
      </c>
      <c r="F22" s="68"/>
      <c r="G22" s="59">
        <f t="shared" si="0"/>
        <v>0</v>
      </c>
      <c r="H22" s="60"/>
    </row>
    <row r="23" spans="1:8" x14ac:dyDescent="0.25">
      <c r="A23" s="54"/>
      <c r="B23" s="155"/>
      <c r="C23" s="55"/>
      <c r="D23" s="67"/>
      <c r="E23" s="57"/>
      <c r="F23" s="68"/>
      <c r="G23" s="59"/>
      <c r="H23" s="60"/>
    </row>
    <row r="24" spans="1:8" x14ac:dyDescent="0.25">
      <c r="A24" s="46" t="s">
        <v>699</v>
      </c>
      <c r="B24" s="159"/>
      <c r="C24" s="48" t="s">
        <v>700</v>
      </c>
      <c r="D24" s="69"/>
      <c r="E24" s="50"/>
      <c r="F24" s="70"/>
      <c r="G24" s="52">
        <f>SUM(G25:G35)</f>
        <v>0</v>
      </c>
      <c r="H24" s="53" t="e">
        <f>G24/$G$461</f>
        <v>#DIV/0!</v>
      </c>
    </row>
    <row r="25" spans="1:8" x14ac:dyDescent="0.25">
      <c r="A25" s="54" t="s">
        <v>701</v>
      </c>
      <c r="B25" s="160" t="s">
        <v>24</v>
      </c>
      <c r="C25" s="55" t="s">
        <v>25</v>
      </c>
      <c r="D25" s="56" t="s">
        <v>8</v>
      </c>
      <c r="E25" s="57">
        <v>489.2</v>
      </c>
      <c r="F25" s="58"/>
      <c r="G25" s="59">
        <f t="shared" ref="G25" si="3">ROUND(E25*F25,2)</f>
        <v>0</v>
      </c>
      <c r="H25" s="60"/>
    </row>
    <row r="26" spans="1:8" x14ac:dyDescent="0.25">
      <c r="A26" s="54" t="s">
        <v>702</v>
      </c>
      <c r="B26" s="160" t="s">
        <v>22</v>
      </c>
      <c r="C26" s="55" t="s">
        <v>23</v>
      </c>
      <c r="D26" s="56" t="s">
        <v>8</v>
      </c>
      <c r="E26" s="57">
        <v>85</v>
      </c>
      <c r="F26" s="58"/>
      <c r="G26" s="59">
        <f t="shared" ref="G26" si="4">ROUND(E26*F26,2)</f>
        <v>0</v>
      </c>
      <c r="H26" s="60"/>
    </row>
    <row r="27" spans="1:8" x14ac:dyDescent="0.25">
      <c r="A27" s="54" t="s">
        <v>703</v>
      </c>
      <c r="B27" s="160" t="s">
        <v>30</v>
      </c>
      <c r="C27" s="55" t="s">
        <v>31</v>
      </c>
      <c r="D27" s="56" t="s">
        <v>8</v>
      </c>
      <c r="E27" s="71">
        <v>24</v>
      </c>
      <c r="F27" s="58"/>
      <c r="G27" s="59">
        <f t="shared" ref="G27:G34" si="5">ROUND(E27*F27,2)</f>
        <v>0</v>
      </c>
      <c r="H27" s="60"/>
    </row>
    <row r="28" spans="1:8" x14ac:dyDescent="0.25">
      <c r="A28" s="54" t="s">
        <v>704</v>
      </c>
      <c r="B28" s="160" t="s">
        <v>1142</v>
      </c>
      <c r="C28" s="55" t="s">
        <v>18</v>
      </c>
      <c r="D28" s="56" t="s">
        <v>8</v>
      </c>
      <c r="E28" s="71">
        <v>60</v>
      </c>
      <c r="F28" s="58"/>
      <c r="G28" s="59">
        <f t="shared" si="5"/>
        <v>0</v>
      </c>
      <c r="H28" s="60"/>
    </row>
    <row r="29" spans="1:8" x14ac:dyDescent="0.25">
      <c r="A29" s="54" t="s">
        <v>705</v>
      </c>
      <c r="B29" s="160" t="s">
        <v>1143</v>
      </c>
      <c r="C29" s="55" t="s">
        <v>19</v>
      </c>
      <c r="D29" s="56" t="s">
        <v>8</v>
      </c>
      <c r="E29" s="71">
        <v>20</v>
      </c>
      <c r="F29" s="58"/>
      <c r="G29" s="59">
        <f t="shared" si="5"/>
        <v>0</v>
      </c>
      <c r="H29" s="60"/>
    </row>
    <row r="30" spans="1:8" x14ac:dyDescent="0.25">
      <c r="A30" s="54" t="s">
        <v>706</v>
      </c>
      <c r="B30" s="160" t="s">
        <v>20</v>
      </c>
      <c r="C30" s="55" t="s">
        <v>21</v>
      </c>
      <c r="D30" s="56" t="s">
        <v>8</v>
      </c>
      <c r="E30" s="71">
        <v>80</v>
      </c>
      <c r="F30" s="58"/>
      <c r="G30" s="59">
        <f t="shared" si="5"/>
        <v>0</v>
      </c>
      <c r="H30" s="60"/>
    </row>
    <row r="31" spans="1:8" x14ac:dyDescent="0.25">
      <c r="A31" s="54" t="s">
        <v>707</v>
      </c>
      <c r="B31" s="160" t="s">
        <v>1144</v>
      </c>
      <c r="C31" s="55" t="s">
        <v>29</v>
      </c>
      <c r="D31" s="56" t="s">
        <v>28</v>
      </c>
      <c r="E31" s="71">
        <v>1800</v>
      </c>
      <c r="F31" s="58"/>
      <c r="G31" s="59">
        <f t="shared" si="5"/>
        <v>0</v>
      </c>
      <c r="H31" s="60"/>
    </row>
    <row r="32" spans="1:8" ht="25.5" x14ac:dyDescent="0.25">
      <c r="A32" s="54" t="s">
        <v>708</v>
      </c>
      <c r="B32" s="161" t="s">
        <v>26</v>
      </c>
      <c r="C32" s="55" t="s">
        <v>27</v>
      </c>
      <c r="D32" s="56" t="s">
        <v>11</v>
      </c>
      <c r="E32" s="71">
        <v>180</v>
      </c>
      <c r="F32" s="58"/>
      <c r="G32" s="59">
        <f t="shared" si="5"/>
        <v>0</v>
      </c>
      <c r="H32" s="60"/>
    </row>
    <row r="33" spans="1:8" ht="38.25" x14ac:dyDescent="0.25">
      <c r="A33" s="54" t="s">
        <v>709</v>
      </c>
      <c r="B33" s="161" t="s">
        <v>32</v>
      </c>
      <c r="C33" s="55" t="s">
        <v>1357</v>
      </c>
      <c r="D33" s="56" t="s">
        <v>8</v>
      </c>
      <c r="E33" s="71">
        <v>136.5</v>
      </c>
      <c r="F33" s="58"/>
      <c r="G33" s="59">
        <f t="shared" si="5"/>
        <v>0</v>
      </c>
      <c r="H33" s="60"/>
    </row>
    <row r="34" spans="1:8" x14ac:dyDescent="0.25">
      <c r="A34" s="54" t="s">
        <v>710</v>
      </c>
      <c r="B34" s="158" t="s">
        <v>1316</v>
      </c>
      <c r="C34" s="55" t="s">
        <v>1024</v>
      </c>
      <c r="D34" s="56" t="s">
        <v>697</v>
      </c>
      <c r="E34" s="71">
        <v>1</v>
      </c>
      <c r="F34" s="58"/>
      <c r="G34" s="72">
        <f t="shared" si="5"/>
        <v>0</v>
      </c>
      <c r="H34" s="60"/>
    </row>
    <row r="35" spans="1:8" x14ac:dyDescent="0.25">
      <c r="A35" s="54"/>
      <c r="B35" s="160"/>
      <c r="C35" s="55"/>
      <c r="D35" s="67"/>
      <c r="E35" s="73"/>
      <c r="F35" s="68"/>
      <c r="G35" s="59"/>
      <c r="H35" s="60"/>
    </row>
    <row r="36" spans="1:8" x14ac:dyDescent="0.25">
      <c r="A36" s="46" t="s">
        <v>711</v>
      </c>
      <c r="B36" s="159"/>
      <c r="C36" s="48" t="s">
        <v>712</v>
      </c>
      <c r="D36" s="69"/>
      <c r="E36" s="50"/>
      <c r="F36" s="70"/>
      <c r="G36" s="52">
        <f>SUM(G37:G65)</f>
        <v>0</v>
      </c>
      <c r="H36" s="53" t="e">
        <f>G36/$G$461</f>
        <v>#DIV/0!</v>
      </c>
    </row>
    <row r="37" spans="1:8" ht="25.5" x14ac:dyDescent="0.25">
      <c r="A37" s="54" t="s">
        <v>713</v>
      </c>
      <c r="B37" s="160" t="s">
        <v>35</v>
      </c>
      <c r="C37" s="55" t="s">
        <v>36</v>
      </c>
      <c r="D37" s="56" t="s">
        <v>14</v>
      </c>
      <c r="E37" s="74">
        <v>86.65</v>
      </c>
      <c r="F37" s="58"/>
      <c r="G37" s="59">
        <f t="shared" si="0"/>
        <v>0</v>
      </c>
      <c r="H37" s="60"/>
    </row>
    <row r="38" spans="1:8" ht="38.25" x14ac:dyDescent="0.25">
      <c r="A38" s="54" t="s">
        <v>714</v>
      </c>
      <c r="B38" s="160" t="s">
        <v>33</v>
      </c>
      <c r="C38" s="55" t="s">
        <v>34</v>
      </c>
      <c r="D38" s="56" t="s">
        <v>14</v>
      </c>
      <c r="E38" s="74">
        <v>9</v>
      </c>
      <c r="F38" s="58"/>
      <c r="G38" s="59">
        <f t="shared" ref="G38" si="6">ROUND(E38*F38,2)</f>
        <v>0</v>
      </c>
      <c r="H38" s="60"/>
    </row>
    <row r="39" spans="1:8" x14ac:dyDescent="0.25">
      <c r="A39" s="54" t="s">
        <v>715</v>
      </c>
      <c r="B39" s="160" t="s">
        <v>15</v>
      </c>
      <c r="C39" s="55" t="s">
        <v>16</v>
      </c>
      <c r="D39" s="56" t="s">
        <v>11</v>
      </c>
      <c r="E39" s="74">
        <v>51</v>
      </c>
      <c r="F39" s="58"/>
      <c r="G39" s="59">
        <f t="shared" ref="G39" si="7">ROUND(E39*F39,2)</f>
        <v>0</v>
      </c>
      <c r="H39" s="60"/>
    </row>
    <row r="40" spans="1:8" x14ac:dyDescent="0.25">
      <c r="A40" s="54" t="s">
        <v>716</v>
      </c>
      <c r="B40" s="162" t="s">
        <v>37</v>
      </c>
      <c r="C40" s="55" t="s">
        <v>38</v>
      </c>
      <c r="D40" s="56" t="s">
        <v>8</v>
      </c>
      <c r="E40" s="75">
        <v>659.9</v>
      </c>
      <c r="F40" s="58"/>
      <c r="G40" s="59">
        <f t="shared" si="0"/>
        <v>0</v>
      </c>
      <c r="H40" s="60"/>
    </row>
    <row r="41" spans="1:8" x14ac:dyDescent="0.25">
      <c r="A41" s="54" t="s">
        <v>717</v>
      </c>
      <c r="B41" s="160" t="s">
        <v>39</v>
      </c>
      <c r="C41" s="55" t="s">
        <v>40</v>
      </c>
      <c r="D41" s="56" t="s">
        <v>8</v>
      </c>
      <c r="E41" s="74">
        <v>773.85</v>
      </c>
      <c r="F41" s="58"/>
      <c r="G41" s="59">
        <f t="shared" si="0"/>
        <v>0</v>
      </c>
      <c r="H41" s="60"/>
    </row>
    <row r="42" spans="1:8" x14ac:dyDescent="0.25">
      <c r="A42" s="54" t="s">
        <v>1167</v>
      </c>
      <c r="B42" s="160" t="s">
        <v>41</v>
      </c>
      <c r="C42" s="55" t="s">
        <v>42</v>
      </c>
      <c r="D42" s="56" t="s">
        <v>8</v>
      </c>
      <c r="E42" s="75">
        <v>131.13</v>
      </c>
      <c r="F42" s="58"/>
      <c r="G42" s="59">
        <f t="shared" si="0"/>
        <v>0</v>
      </c>
      <c r="H42" s="60"/>
    </row>
    <row r="43" spans="1:8" ht="25.5" x14ac:dyDescent="0.25">
      <c r="A43" s="54" t="s">
        <v>718</v>
      </c>
      <c r="B43" s="160" t="s">
        <v>43</v>
      </c>
      <c r="C43" s="55" t="s">
        <v>44</v>
      </c>
      <c r="D43" s="56" t="s">
        <v>8</v>
      </c>
      <c r="E43" s="79">
        <v>873.6</v>
      </c>
      <c r="F43" s="58"/>
      <c r="G43" s="59">
        <f t="shared" si="0"/>
        <v>0</v>
      </c>
      <c r="H43" s="60"/>
    </row>
    <row r="44" spans="1:8" ht="25.5" x14ac:dyDescent="0.25">
      <c r="A44" s="54" t="s">
        <v>719</v>
      </c>
      <c r="B44" s="160" t="s">
        <v>45</v>
      </c>
      <c r="C44" s="55" t="s">
        <v>46</v>
      </c>
      <c r="D44" s="56" t="s">
        <v>8</v>
      </c>
      <c r="E44" s="76">
        <v>360</v>
      </c>
      <c r="F44" s="58"/>
      <c r="G44" s="59">
        <f t="shared" si="0"/>
        <v>0</v>
      </c>
      <c r="H44" s="60"/>
    </row>
    <row r="45" spans="1:8" x14ac:dyDescent="0.25">
      <c r="A45" s="54" t="s">
        <v>720</v>
      </c>
      <c r="B45" s="160" t="s">
        <v>47</v>
      </c>
      <c r="C45" s="55" t="s">
        <v>48</v>
      </c>
      <c r="D45" s="56" t="s">
        <v>8</v>
      </c>
      <c r="E45" s="76">
        <v>1905</v>
      </c>
      <c r="F45" s="58"/>
      <c r="G45" s="59">
        <f t="shared" si="0"/>
        <v>0</v>
      </c>
      <c r="H45" s="60"/>
    </row>
    <row r="46" spans="1:8" x14ac:dyDescent="0.25">
      <c r="A46" s="54" t="s">
        <v>721</v>
      </c>
      <c r="B46" s="160" t="s">
        <v>49</v>
      </c>
      <c r="C46" s="55" t="s">
        <v>50</v>
      </c>
      <c r="D46" s="56" t="s">
        <v>8</v>
      </c>
      <c r="E46" s="77">
        <v>793.44</v>
      </c>
      <c r="F46" s="58"/>
      <c r="G46" s="59">
        <f t="shared" si="0"/>
        <v>0</v>
      </c>
      <c r="H46" s="60"/>
    </row>
    <row r="47" spans="1:8" x14ac:dyDescent="0.25">
      <c r="A47" s="54" t="s">
        <v>1168</v>
      </c>
      <c r="B47" s="160" t="s">
        <v>60</v>
      </c>
      <c r="C47" s="55" t="s">
        <v>61</v>
      </c>
      <c r="D47" s="56" t="s">
        <v>0</v>
      </c>
      <c r="E47" s="76">
        <v>26</v>
      </c>
      <c r="F47" s="58"/>
      <c r="G47" s="59">
        <f t="shared" ref="G47:G48" si="8">ROUND(E47*F47,2)</f>
        <v>0</v>
      </c>
      <c r="H47" s="60"/>
    </row>
    <row r="48" spans="1:8" ht="25.5" x14ac:dyDescent="0.25">
      <c r="A48" s="54" t="s">
        <v>722</v>
      </c>
      <c r="B48" s="160" t="s">
        <v>62</v>
      </c>
      <c r="C48" s="55" t="s">
        <v>63</v>
      </c>
      <c r="D48" s="56" t="s">
        <v>11</v>
      </c>
      <c r="E48" s="76">
        <v>49.14</v>
      </c>
      <c r="F48" s="58"/>
      <c r="G48" s="59">
        <f t="shared" si="8"/>
        <v>0</v>
      </c>
      <c r="H48" s="60"/>
    </row>
    <row r="49" spans="1:8" x14ac:dyDescent="0.25">
      <c r="A49" s="54" t="s">
        <v>723</v>
      </c>
      <c r="B49" s="160" t="s">
        <v>54</v>
      </c>
      <c r="C49" s="55" t="s">
        <v>55</v>
      </c>
      <c r="D49" s="56" t="s">
        <v>8</v>
      </c>
      <c r="E49" s="77">
        <v>34</v>
      </c>
      <c r="F49" s="58"/>
      <c r="G49" s="59">
        <f t="shared" ref="G49" si="9">ROUND(E49*F49,2)</f>
        <v>0</v>
      </c>
      <c r="H49" s="60"/>
    </row>
    <row r="50" spans="1:8" x14ac:dyDescent="0.25">
      <c r="A50" s="54" t="s">
        <v>724</v>
      </c>
      <c r="B50" s="160" t="s">
        <v>52</v>
      </c>
      <c r="C50" s="55" t="s">
        <v>53</v>
      </c>
      <c r="D50" s="56" t="s">
        <v>8</v>
      </c>
      <c r="E50" s="77">
        <v>759.44</v>
      </c>
      <c r="F50" s="58"/>
      <c r="G50" s="59">
        <f t="shared" si="0"/>
        <v>0</v>
      </c>
      <c r="H50" s="60"/>
    </row>
    <row r="51" spans="1:8" x14ac:dyDescent="0.25">
      <c r="A51" s="54" t="s">
        <v>1082</v>
      </c>
      <c r="B51" s="160" t="s">
        <v>56</v>
      </c>
      <c r="C51" s="55" t="s">
        <v>57</v>
      </c>
      <c r="D51" s="56" t="s">
        <v>11</v>
      </c>
      <c r="E51" s="77">
        <v>375</v>
      </c>
      <c r="F51" s="58"/>
      <c r="G51" s="59">
        <f t="shared" si="0"/>
        <v>0</v>
      </c>
      <c r="H51" s="60"/>
    </row>
    <row r="52" spans="1:8" x14ac:dyDescent="0.25">
      <c r="A52" s="54" t="s">
        <v>725</v>
      </c>
      <c r="B52" s="160" t="s">
        <v>58</v>
      </c>
      <c r="C52" s="55" t="s">
        <v>59</v>
      </c>
      <c r="D52" s="56" t="s">
        <v>8</v>
      </c>
      <c r="E52" s="76">
        <v>500</v>
      </c>
      <c r="F52" s="58"/>
      <c r="G52" s="59">
        <f t="shared" si="0"/>
        <v>0</v>
      </c>
      <c r="H52" s="60"/>
    </row>
    <row r="53" spans="1:8" x14ac:dyDescent="0.25">
      <c r="A53" s="54" t="s">
        <v>726</v>
      </c>
      <c r="B53" s="160" t="s">
        <v>64</v>
      </c>
      <c r="C53" s="55" t="s">
        <v>65</v>
      </c>
      <c r="D53" s="56" t="s">
        <v>8</v>
      </c>
      <c r="E53" s="77">
        <v>99.6</v>
      </c>
      <c r="F53" s="58"/>
      <c r="G53" s="59">
        <f t="shared" ref="G53" si="10">ROUND(E53*F53,2)</f>
        <v>0</v>
      </c>
      <c r="H53" s="60"/>
    </row>
    <row r="54" spans="1:8" ht="38.25" x14ac:dyDescent="0.25">
      <c r="A54" s="54" t="s">
        <v>727</v>
      </c>
      <c r="B54" s="160" t="s">
        <v>652</v>
      </c>
      <c r="C54" s="55" t="s">
        <v>653</v>
      </c>
      <c r="D54" s="56" t="s">
        <v>14</v>
      </c>
      <c r="E54" s="76">
        <v>360.80400000000003</v>
      </c>
      <c r="F54" s="58"/>
      <c r="G54" s="59">
        <f t="shared" si="0"/>
        <v>0</v>
      </c>
      <c r="H54" s="60"/>
    </row>
    <row r="55" spans="1:8" ht="25.5" x14ac:dyDescent="0.25">
      <c r="A55" s="54" t="s">
        <v>728</v>
      </c>
      <c r="B55" s="160" t="s">
        <v>654</v>
      </c>
      <c r="C55" s="55" t="s">
        <v>1044</v>
      </c>
      <c r="D55" s="56" t="s">
        <v>14</v>
      </c>
      <c r="E55" s="76">
        <v>232.25400000000002</v>
      </c>
      <c r="F55" s="58"/>
      <c r="G55" s="59">
        <f t="shared" si="0"/>
        <v>0</v>
      </c>
      <c r="H55" s="60"/>
    </row>
    <row r="56" spans="1:8" ht="25.5" customHeight="1" x14ac:dyDescent="0.25">
      <c r="A56" s="54" t="s">
        <v>729</v>
      </c>
      <c r="B56" s="160" t="s">
        <v>79</v>
      </c>
      <c r="C56" s="55" t="s">
        <v>80</v>
      </c>
      <c r="D56" s="56" t="s">
        <v>14</v>
      </c>
      <c r="E56" s="76">
        <v>39.299000000000014</v>
      </c>
      <c r="F56" s="58"/>
      <c r="G56" s="59">
        <f>ROUND(E56*F56,2)</f>
        <v>0</v>
      </c>
      <c r="H56" s="60"/>
    </row>
    <row r="57" spans="1:8" x14ac:dyDescent="0.25">
      <c r="A57" s="54" t="s">
        <v>730</v>
      </c>
      <c r="B57" s="156" t="s">
        <v>624</v>
      </c>
      <c r="C57" s="55" t="s">
        <v>625</v>
      </c>
      <c r="D57" s="56" t="s">
        <v>28</v>
      </c>
      <c r="E57" s="76">
        <v>432</v>
      </c>
      <c r="F57" s="58"/>
      <c r="G57" s="59">
        <f>ROUND(E57*F57,2)</f>
        <v>0</v>
      </c>
      <c r="H57" s="60"/>
    </row>
    <row r="58" spans="1:8" ht="38.25" x14ac:dyDescent="0.25">
      <c r="A58" s="54" t="s">
        <v>731</v>
      </c>
      <c r="B58" s="158" t="s">
        <v>1313</v>
      </c>
      <c r="C58" s="55" t="s">
        <v>1315</v>
      </c>
      <c r="D58" s="56" t="s">
        <v>17</v>
      </c>
      <c r="E58" s="76">
        <v>1</v>
      </c>
      <c r="F58" s="58"/>
      <c r="G58" s="59">
        <f>ROUND(E58*F58,2)</f>
        <v>0</v>
      </c>
      <c r="H58" s="60"/>
    </row>
    <row r="59" spans="1:8" x14ac:dyDescent="0.2">
      <c r="A59" s="54" t="s">
        <v>1372</v>
      </c>
      <c r="B59" s="158" t="s">
        <v>1314</v>
      </c>
      <c r="C59" s="358" t="s">
        <v>1379</v>
      </c>
      <c r="D59" s="56" t="s">
        <v>17</v>
      </c>
      <c r="E59" s="76">
        <v>1</v>
      </c>
      <c r="F59" s="359"/>
      <c r="G59" s="59">
        <f>ROUND(E59*F59,2)</f>
        <v>0</v>
      </c>
      <c r="H59" s="60"/>
    </row>
    <row r="60" spans="1:8" ht="25.5" x14ac:dyDescent="0.25">
      <c r="A60" s="80" t="s">
        <v>1373</v>
      </c>
      <c r="B60" s="357" t="s">
        <v>77</v>
      </c>
      <c r="C60" s="55" t="s">
        <v>78</v>
      </c>
      <c r="D60" s="56" t="s">
        <v>14</v>
      </c>
      <c r="E60" s="77">
        <v>9</v>
      </c>
      <c r="F60" s="58"/>
      <c r="G60" s="72">
        <f>ROUND(E60*F60,2)</f>
        <v>0</v>
      </c>
      <c r="H60" s="60"/>
    </row>
    <row r="61" spans="1:8" ht="25.5" x14ac:dyDescent="0.25">
      <c r="A61" s="54" t="s">
        <v>1374</v>
      </c>
      <c r="B61" s="354" t="s">
        <v>66</v>
      </c>
      <c r="C61" s="61" t="s">
        <v>67</v>
      </c>
      <c r="D61" s="62" t="s">
        <v>14</v>
      </c>
      <c r="E61" s="76">
        <v>9</v>
      </c>
      <c r="F61" s="64"/>
      <c r="G61" s="65">
        <f t="shared" ref="G61:G64" si="11">ROUND(E61*F61,2)</f>
        <v>0</v>
      </c>
      <c r="H61" s="60"/>
    </row>
    <row r="62" spans="1:8" ht="25.5" x14ac:dyDescent="0.25">
      <c r="A62" s="54" t="s">
        <v>1375</v>
      </c>
      <c r="B62" s="354" t="s">
        <v>68</v>
      </c>
      <c r="C62" s="61" t="s">
        <v>69</v>
      </c>
      <c r="D62" s="62" t="s">
        <v>14</v>
      </c>
      <c r="E62" s="76">
        <v>9</v>
      </c>
      <c r="F62" s="64"/>
      <c r="G62" s="65">
        <f t="shared" si="11"/>
        <v>0</v>
      </c>
      <c r="H62" s="60"/>
    </row>
    <row r="63" spans="1:8" ht="25.5" x14ac:dyDescent="0.25">
      <c r="A63" s="54" t="s">
        <v>1376</v>
      </c>
      <c r="B63" s="354" t="s">
        <v>70</v>
      </c>
      <c r="C63" s="61" t="s">
        <v>71</v>
      </c>
      <c r="D63" s="62" t="s">
        <v>14</v>
      </c>
      <c r="E63" s="76">
        <v>9</v>
      </c>
      <c r="F63" s="64"/>
      <c r="G63" s="65">
        <f t="shared" si="11"/>
        <v>0</v>
      </c>
      <c r="H63" s="60"/>
    </row>
    <row r="64" spans="1:8" ht="25.5" x14ac:dyDescent="0.25">
      <c r="A64" s="54" t="s">
        <v>1377</v>
      </c>
      <c r="B64" s="354" t="s">
        <v>72</v>
      </c>
      <c r="C64" s="61" t="s">
        <v>73</v>
      </c>
      <c r="D64" s="62" t="s">
        <v>14</v>
      </c>
      <c r="E64" s="76">
        <v>9</v>
      </c>
      <c r="F64" s="64"/>
      <c r="G64" s="65">
        <f t="shared" si="11"/>
        <v>0</v>
      </c>
      <c r="H64" s="60"/>
    </row>
    <row r="65" spans="1:8" x14ac:dyDescent="0.25">
      <c r="A65" s="54" t="s">
        <v>1380</v>
      </c>
      <c r="B65" s="354" t="s">
        <v>74</v>
      </c>
      <c r="C65" s="61" t="s">
        <v>75</v>
      </c>
      <c r="D65" s="62" t="s">
        <v>76</v>
      </c>
      <c r="E65" s="76">
        <v>107.1</v>
      </c>
      <c r="F65" s="64"/>
      <c r="G65" s="65">
        <f t="shared" ref="G65" si="12">ROUND(E65*F65,2)</f>
        <v>0</v>
      </c>
      <c r="H65" s="60"/>
    </row>
    <row r="66" spans="1:8" x14ac:dyDescent="0.25">
      <c r="A66" s="360"/>
      <c r="B66" s="160"/>
      <c r="C66" s="78"/>
      <c r="D66" s="67"/>
      <c r="E66" s="76"/>
      <c r="F66" s="68"/>
      <c r="G66" s="59"/>
      <c r="H66" s="60"/>
    </row>
    <row r="67" spans="1:8" x14ac:dyDescent="0.25">
      <c r="A67" s="46" t="s">
        <v>732</v>
      </c>
      <c r="B67" s="159"/>
      <c r="C67" s="48" t="s">
        <v>733</v>
      </c>
      <c r="D67" s="69"/>
      <c r="E67" s="50"/>
      <c r="F67" s="70"/>
      <c r="G67" s="52">
        <f>SUM(G68:G94)</f>
        <v>0</v>
      </c>
      <c r="H67" s="53" t="e">
        <f>G67/$G$461</f>
        <v>#DIV/0!</v>
      </c>
    </row>
    <row r="68" spans="1:8" x14ac:dyDescent="0.25">
      <c r="A68" s="54" t="s">
        <v>734</v>
      </c>
      <c r="B68" s="165" t="s">
        <v>81</v>
      </c>
      <c r="C68" s="55" t="s">
        <v>82</v>
      </c>
      <c r="D68" s="56" t="s">
        <v>14</v>
      </c>
      <c r="E68" s="75">
        <v>82.8</v>
      </c>
      <c r="F68" s="58"/>
      <c r="G68" s="59">
        <f t="shared" ref="G68:G87" si="13">ROUND(E68*F68,2)</f>
        <v>0</v>
      </c>
      <c r="H68" s="60"/>
    </row>
    <row r="69" spans="1:8" x14ac:dyDescent="0.25">
      <c r="A69" s="54" t="s">
        <v>735</v>
      </c>
      <c r="B69" s="165" t="s">
        <v>85</v>
      </c>
      <c r="C69" s="55" t="s">
        <v>86</v>
      </c>
      <c r="D69" s="56" t="s">
        <v>14</v>
      </c>
      <c r="E69" s="74">
        <v>89.85</v>
      </c>
      <c r="F69" s="58"/>
      <c r="G69" s="59">
        <f t="shared" si="13"/>
        <v>0</v>
      </c>
      <c r="H69" s="60"/>
    </row>
    <row r="70" spans="1:8" ht="25.5" x14ac:dyDescent="0.25">
      <c r="A70" s="54" t="s">
        <v>736</v>
      </c>
      <c r="B70" s="165" t="s">
        <v>83</v>
      </c>
      <c r="C70" s="55" t="s">
        <v>84</v>
      </c>
      <c r="D70" s="56" t="s">
        <v>14</v>
      </c>
      <c r="E70" s="74">
        <v>24</v>
      </c>
      <c r="F70" s="58"/>
      <c r="G70" s="59">
        <f t="shared" ref="G70" si="14">ROUND(E70*F70,2)</f>
        <v>0</v>
      </c>
      <c r="H70" s="60"/>
    </row>
    <row r="71" spans="1:8" ht="25.5" x14ac:dyDescent="0.25">
      <c r="A71" s="54" t="s">
        <v>737</v>
      </c>
      <c r="B71" s="165" t="s">
        <v>87</v>
      </c>
      <c r="C71" s="55" t="s">
        <v>88</v>
      </c>
      <c r="D71" s="56" t="s">
        <v>14</v>
      </c>
      <c r="E71" s="74">
        <v>48.85</v>
      </c>
      <c r="F71" s="58"/>
      <c r="G71" s="59">
        <f t="shared" si="13"/>
        <v>0</v>
      </c>
      <c r="H71" s="60"/>
    </row>
    <row r="72" spans="1:8" ht="25.5" x14ac:dyDescent="0.25">
      <c r="A72" s="54" t="s">
        <v>738</v>
      </c>
      <c r="B72" s="165" t="s">
        <v>89</v>
      </c>
      <c r="C72" s="55" t="s">
        <v>90</v>
      </c>
      <c r="D72" s="56" t="s">
        <v>14</v>
      </c>
      <c r="E72" s="74">
        <v>11.57</v>
      </c>
      <c r="F72" s="58"/>
      <c r="G72" s="59">
        <f>ROUND(E72*F72,2)</f>
        <v>0</v>
      </c>
      <c r="H72" s="60"/>
    </row>
    <row r="73" spans="1:8" ht="25.5" x14ac:dyDescent="0.25">
      <c r="A73" s="54" t="s">
        <v>739</v>
      </c>
      <c r="B73" s="165" t="s">
        <v>91</v>
      </c>
      <c r="C73" s="55" t="s">
        <v>92</v>
      </c>
      <c r="D73" s="56" t="s">
        <v>8</v>
      </c>
      <c r="E73" s="74">
        <v>28</v>
      </c>
      <c r="F73" s="58"/>
      <c r="G73" s="59">
        <f>ROUND(E73*F73,2)</f>
        <v>0</v>
      </c>
      <c r="H73" s="60"/>
    </row>
    <row r="74" spans="1:8" x14ac:dyDescent="0.25">
      <c r="A74" s="54" t="s">
        <v>740</v>
      </c>
      <c r="B74" s="160" t="s">
        <v>98</v>
      </c>
      <c r="C74" s="55" t="s">
        <v>99</v>
      </c>
      <c r="D74" s="56" t="s">
        <v>8</v>
      </c>
      <c r="E74" s="79">
        <v>76.88000000000001</v>
      </c>
      <c r="F74" s="58"/>
      <c r="G74" s="59">
        <f t="shared" si="13"/>
        <v>0</v>
      </c>
      <c r="H74" s="60"/>
    </row>
    <row r="75" spans="1:8" x14ac:dyDescent="0.25">
      <c r="A75" s="54" t="s">
        <v>741</v>
      </c>
      <c r="B75" s="160" t="s">
        <v>100</v>
      </c>
      <c r="C75" s="55" t="s">
        <v>101</v>
      </c>
      <c r="D75" s="56" t="s">
        <v>8</v>
      </c>
      <c r="E75" s="74">
        <v>190.58</v>
      </c>
      <c r="F75" s="58"/>
      <c r="G75" s="59">
        <f t="shared" si="13"/>
        <v>0</v>
      </c>
      <c r="H75" s="60"/>
    </row>
    <row r="76" spans="1:8" x14ac:dyDescent="0.25">
      <c r="A76" s="54" t="s">
        <v>742</v>
      </c>
      <c r="B76" s="160" t="s">
        <v>102</v>
      </c>
      <c r="C76" s="55" t="s">
        <v>1045</v>
      </c>
      <c r="D76" s="56" t="s">
        <v>51</v>
      </c>
      <c r="E76" s="74">
        <v>7804.5399999999991</v>
      </c>
      <c r="F76" s="58"/>
      <c r="G76" s="59">
        <f t="shared" si="13"/>
        <v>0</v>
      </c>
      <c r="H76" s="60"/>
    </row>
    <row r="77" spans="1:8" x14ac:dyDescent="0.25">
      <c r="A77" s="54" t="s">
        <v>743</v>
      </c>
      <c r="B77" s="160" t="s">
        <v>103</v>
      </c>
      <c r="C77" s="55" t="s">
        <v>1046</v>
      </c>
      <c r="D77" s="56" t="s">
        <v>51</v>
      </c>
      <c r="E77" s="74">
        <v>745.98</v>
      </c>
      <c r="F77" s="58"/>
      <c r="G77" s="59">
        <f t="shared" si="13"/>
        <v>0</v>
      </c>
      <c r="H77" s="60"/>
    </row>
    <row r="78" spans="1:8" x14ac:dyDescent="0.25">
      <c r="A78" s="54" t="s">
        <v>744</v>
      </c>
      <c r="B78" s="160" t="s">
        <v>104</v>
      </c>
      <c r="C78" s="55" t="s">
        <v>105</v>
      </c>
      <c r="D78" s="56" t="s">
        <v>51</v>
      </c>
      <c r="E78" s="74">
        <v>451.3</v>
      </c>
      <c r="F78" s="58"/>
      <c r="G78" s="59">
        <f t="shared" si="13"/>
        <v>0</v>
      </c>
      <c r="H78" s="60"/>
    </row>
    <row r="79" spans="1:8" x14ac:dyDescent="0.25">
      <c r="A79" s="54" t="s">
        <v>745</v>
      </c>
      <c r="B79" s="160" t="s">
        <v>106</v>
      </c>
      <c r="C79" s="55" t="s">
        <v>107</v>
      </c>
      <c r="D79" s="56" t="s">
        <v>14</v>
      </c>
      <c r="E79" s="74">
        <v>93.690000000000012</v>
      </c>
      <c r="F79" s="58"/>
      <c r="G79" s="59">
        <f t="shared" ref="G79:G84" si="15">ROUND(E79*F79,2)</f>
        <v>0</v>
      </c>
      <c r="H79" s="60"/>
    </row>
    <row r="80" spans="1:8" x14ac:dyDescent="0.25">
      <c r="A80" s="54" t="s">
        <v>746</v>
      </c>
      <c r="B80" s="160" t="s">
        <v>108</v>
      </c>
      <c r="C80" s="55" t="s">
        <v>109</v>
      </c>
      <c r="D80" s="56" t="s">
        <v>14</v>
      </c>
      <c r="E80" s="74">
        <v>16.16</v>
      </c>
      <c r="F80" s="58"/>
      <c r="G80" s="59">
        <f t="shared" si="15"/>
        <v>0</v>
      </c>
      <c r="H80" s="60"/>
    </row>
    <row r="81" spans="1:8" x14ac:dyDescent="0.25">
      <c r="A81" s="54" t="s">
        <v>747</v>
      </c>
      <c r="B81" s="160" t="s">
        <v>110</v>
      </c>
      <c r="C81" s="55" t="s">
        <v>111</v>
      </c>
      <c r="D81" s="56" t="s">
        <v>14</v>
      </c>
      <c r="E81" s="74">
        <v>25</v>
      </c>
      <c r="F81" s="58"/>
      <c r="G81" s="59">
        <f t="shared" si="15"/>
        <v>0</v>
      </c>
      <c r="H81" s="60"/>
    </row>
    <row r="82" spans="1:8" x14ac:dyDescent="0.25">
      <c r="A82" s="54" t="s">
        <v>748</v>
      </c>
      <c r="B82" s="160" t="s">
        <v>114</v>
      </c>
      <c r="C82" s="55" t="s">
        <v>115</v>
      </c>
      <c r="D82" s="56" t="s">
        <v>14</v>
      </c>
      <c r="E82" s="74">
        <v>38.1</v>
      </c>
      <c r="F82" s="58"/>
      <c r="G82" s="59">
        <f t="shared" si="15"/>
        <v>0</v>
      </c>
      <c r="H82" s="60"/>
    </row>
    <row r="83" spans="1:8" x14ac:dyDescent="0.25">
      <c r="A83" s="54" t="s">
        <v>749</v>
      </c>
      <c r="B83" s="160" t="s">
        <v>112</v>
      </c>
      <c r="C83" s="55" t="s">
        <v>113</v>
      </c>
      <c r="D83" s="56" t="s">
        <v>14</v>
      </c>
      <c r="E83" s="74">
        <v>48.3</v>
      </c>
      <c r="F83" s="58"/>
      <c r="G83" s="59">
        <f t="shared" si="15"/>
        <v>0</v>
      </c>
      <c r="H83" s="60"/>
    </row>
    <row r="84" spans="1:8" ht="25.5" x14ac:dyDescent="0.25">
      <c r="A84" s="54" t="s">
        <v>750</v>
      </c>
      <c r="B84" s="160" t="s">
        <v>116</v>
      </c>
      <c r="C84" s="55" t="s">
        <v>117</v>
      </c>
      <c r="D84" s="56" t="s">
        <v>14</v>
      </c>
      <c r="E84" s="74">
        <v>16.16</v>
      </c>
      <c r="F84" s="58"/>
      <c r="G84" s="59">
        <f t="shared" si="15"/>
        <v>0</v>
      </c>
      <c r="H84" s="60"/>
    </row>
    <row r="85" spans="1:8" x14ac:dyDescent="0.25">
      <c r="A85" s="54" t="s">
        <v>751</v>
      </c>
      <c r="B85" s="160" t="s">
        <v>120</v>
      </c>
      <c r="C85" s="55" t="s">
        <v>121</v>
      </c>
      <c r="D85" s="56" t="s">
        <v>14</v>
      </c>
      <c r="E85" s="74">
        <v>37.6</v>
      </c>
      <c r="F85" s="58"/>
      <c r="G85" s="59">
        <f t="shared" si="13"/>
        <v>0</v>
      </c>
      <c r="H85" s="60"/>
    </row>
    <row r="86" spans="1:8" x14ac:dyDescent="0.25">
      <c r="A86" s="54" t="s">
        <v>752</v>
      </c>
      <c r="B86" s="160" t="s">
        <v>118</v>
      </c>
      <c r="C86" s="55" t="s">
        <v>119</v>
      </c>
      <c r="D86" s="56" t="s">
        <v>14</v>
      </c>
      <c r="E86" s="74">
        <v>11.57</v>
      </c>
      <c r="F86" s="58"/>
      <c r="G86" s="59">
        <f>ROUND(E86*F86,2)</f>
        <v>0</v>
      </c>
      <c r="H86" s="60"/>
    </row>
    <row r="87" spans="1:8" x14ac:dyDescent="0.25">
      <c r="A87" s="54" t="s">
        <v>753</v>
      </c>
      <c r="B87" s="160" t="s">
        <v>122</v>
      </c>
      <c r="C87" s="55" t="s">
        <v>123</v>
      </c>
      <c r="D87" s="56" t="s">
        <v>8</v>
      </c>
      <c r="E87" s="74">
        <v>376</v>
      </c>
      <c r="F87" s="58"/>
      <c r="G87" s="59">
        <f t="shared" si="13"/>
        <v>0</v>
      </c>
      <c r="H87" s="60"/>
    </row>
    <row r="88" spans="1:8" x14ac:dyDescent="0.25">
      <c r="A88" s="54" t="s">
        <v>1163</v>
      </c>
      <c r="B88" s="166" t="s">
        <v>137</v>
      </c>
      <c r="C88" s="55" t="s">
        <v>138</v>
      </c>
      <c r="D88" s="56" t="s">
        <v>14</v>
      </c>
      <c r="E88" s="79">
        <v>4.8600000000000003</v>
      </c>
      <c r="F88" s="58"/>
      <c r="G88" s="59">
        <f>ROUND(E88*F88,2)</f>
        <v>0</v>
      </c>
      <c r="H88" s="60"/>
    </row>
    <row r="89" spans="1:8" x14ac:dyDescent="0.25">
      <c r="A89" s="54" t="s">
        <v>1189</v>
      </c>
      <c r="B89" s="166" t="s">
        <v>124</v>
      </c>
      <c r="C89" s="55" t="s">
        <v>125</v>
      </c>
      <c r="D89" s="56" t="s">
        <v>11</v>
      </c>
      <c r="E89" s="79">
        <v>48</v>
      </c>
      <c r="F89" s="58"/>
      <c r="G89" s="59">
        <f>ROUND(E89*F89,2)</f>
        <v>0</v>
      </c>
      <c r="H89" s="60"/>
    </row>
    <row r="90" spans="1:8" ht="25.5" x14ac:dyDescent="0.25">
      <c r="A90" s="54" t="s">
        <v>1190</v>
      </c>
      <c r="B90" s="163" t="s">
        <v>9</v>
      </c>
      <c r="C90" s="55" t="s">
        <v>10</v>
      </c>
      <c r="D90" s="56" t="s">
        <v>7</v>
      </c>
      <c r="E90" s="76">
        <v>1</v>
      </c>
      <c r="F90" s="58"/>
      <c r="G90" s="59">
        <f t="shared" ref="G90:G91" si="16">ROUND(E90*F90,2)</f>
        <v>0</v>
      </c>
      <c r="H90" s="60"/>
    </row>
    <row r="91" spans="1:8" x14ac:dyDescent="0.25">
      <c r="A91" s="54" t="s">
        <v>1287</v>
      </c>
      <c r="B91" s="164" t="s">
        <v>12</v>
      </c>
      <c r="C91" s="55" t="s">
        <v>13</v>
      </c>
      <c r="D91" s="56" t="s">
        <v>11</v>
      </c>
      <c r="E91" s="76">
        <v>120</v>
      </c>
      <c r="F91" s="58"/>
      <c r="G91" s="59">
        <f t="shared" si="16"/>
        <v>0</v>
      </c>
      <c r="H91" s="60"/>
    </row>
    <row r="92" spans="1:8" x14ac:dyDescent="0.25">
      <c r="A92" s="54" t="s">
        <v>1381</v>
      </c>
      <c r="B92" s="164" t="s">
        <v>93</v>
      </c>
      <c r="C92" s="55" t="s">
        <v>94</v>
      </c>
      <c r="D92" s="56" t="s">
        <v>95</v>
      </c>
      <c r="E92" s="76">
        <v>900</v>
      </c>
      <c r="F92" s="58"/>
      <c r="G92" s="59">
        <f t="shared" ref="G92:G93" si="17">ROUND(E92*F92,2)</f>
        <v>0</v>
      </c>
      <c r="H92" s="60"/>
    </row>
    <row r="93" spans="1:8" x14ac:dyDescent="0.25">
      <c r="A93" s="54" t="s">
        <v>1382</v>
      </c>
      <c r="B93" s="164" t="s">
        <v>96</v>
      </c>
      <c r="C93" s="55" t="s">
        <v>97</v>
      </c>
      <c r="D93" s="56" t="s">
        <v>14</v>
      </c>
      <c r="E93" s="76">
        <v>150</v>
      </c>
      <c r="F93" s="58"/>
      <c r="G93" s="59">
        <f t="shared" si="17"/>
        <v>0</v>
      </c>
      <c r="H93" s="60"/>
    </row>
    <row r="94" spans="1:8" x14ac:dyDescent="0.25">
      <c r="A94" s="54"/>
      <c r="B94" s="160"/>
      <c r="C94" s="55"/>
      <c r="D94" s="67"/>
      <c r="E94" s="76"/>
      <c r="F94" s="68"/>
      <c r="G94" s="59"/>
      <c r="H94" s="60"/>
    </row>
    <row r="95" spans="1:8" x14ac:dyDescent="0.25">
      <c r="A95" s="46" t="s">
        <v>754</v>
      </c>
      <c r="B95" s="159"/>
      <c r="C95" s="48" t="s">
        <v>755</v>
      </c>
      <c r="D95" s="69"/>
      <c r="E95" s="50"/>
      <c r="F95" s="70"/>
      <c r="G95" s="52">
        <f>SUM(G96:G101)</f>
        <v>0</v>
      </c>
      <c r="H95" s="53" t="e">
        <f>G95/$G$461</f>
        <v>#DIV/0!</v>
      </c>
    </row>
    <row r="96" spans="1:8" ht="25.5" x14ac:dyDescent="0.25">
      <c r="A96" s="80" t="s">
        <v>756</v>
      </c>
      <c r="B96" s="167" t="s">
        <v>655</v>
      </c>
      <c r="C96" s="55" t="s">
        <v>675</v>
      </c>
      <c r="D96" s="56" t="s">
        <v>8</v>
      </c>
      <c r="E96" s="77">
        <v>548.79</v>
      </c>
      <c r="F96" s="58"/>
      <c r="G96" s="59">
        <f>ROUND(E96*F96,2)</f>
        <v>0</v>
      </c>
      <c r="H96" s="60"/>
    </row>
    <row r="97" spans="1:8" ht="25.5" x14ac:dyDescent="0.25">
      <c r="A97" s="80" t="s">
        <v>757</v>
      </c>
      <c r="B97" s="167" t="s">
        <v>656</v>
      </c>
      <c r="C97" s="55" t="s">
        <v>676</v>
      </c>
      <c r="D97" s="56" t="s">
        <v>8</v>
      </c>
      <c r="E97" s="77">
        <v>212.82000000000002</v>
      </c>
      <c r="F97" s="58"/>
      <c r="G97" s="59">
        <f>ROUND(E97*F97,2)</f>
        <v>0</v>
      </c>
      <c r="H97" s="60"/>
    </row>
    <row r="98" spans="1:8" x14ac:dyDescent="0.25">
      <c r="A98" s="80" t="s">
        <v>758</v>
      </c>
      <c r="B98" s="166" t="s">
        <v>131</v>
      </c>
      <c r="C98" s="55" t="s">
        <v>132</v>
      </c>
      <c r="D98" s="56" t="s">
        <v>8</v>
      </c>
      <c r="E98" s="77">
        <v>225.9</v>
      </c>
      <c r="F98" s="58"/>
      <c r="G98" s="59">
        <f>ROUND(E98*F98,2)</f>
        <v>0</v>
      </c>
      <c r="H98" s="60"/>
    </row>
    <row r="99" spans="1:8" ht="25.5" x14ac:dyDescent="0.25">
      <c r="A99" s="80" t="s">
        <v>759</v>
      </c>
      <c r="B99" s="166" t="s">
        <v>128</v>
      </c>
      <c r="C99" s="55" t="s">
        <v>1047</v>
      </c>
      <c r="D99" s="56" t="s">
        <v>8</v>
      </c>
      <c r="E99" s="77">
        <v>50</v>
      </c>
      <c r="F99" s="58"/>
      <c r="G99" s="59">
        <f>ROUND(E99*F99,2)</f>
        <v>0</v>
      </c>
      <c r="H99" s="60"/>
    </row>
    <row r="100" spans="1:8" x14ac:dyDescent="0.25">
      <c r="A100" s="80" t="s">
        <v>1015</v>
      </c>
      <c r="B100" s="156" t="s">
        <v>129</v>
      </c>
      <c r="C100" s="55" t="s">
        <v>130</v>
      </c>
      <c r="D100" s="56" t="s">
        <v>8</v>
      </c>
      <c r="E100" s="77">
        <v>12.5</v>
      </c>
      <c r="F100" s="58"/>
      <c r="G100" s="59">
        <f>ROUND(E100*F100,2)</f>
        <v>0</v>
      </c>
      <c r="H100" s="60"/>
    </row>
    <row r="101" spans="1:8" x14ac:dyDescent="0.25">
      <c r="A101" s="80"/>
      <c r="B101" s="166"/>
      <c r="C101" s="55"/>
      <c r="D101" s="67"/>
      <c r="E101" s="77"/>
      <c r="F101" s="68"/>
      <c r="G101" s="59"/>
      <c r="H101" s="60"/>
    </row>
    <row r="102" spans="1:8" x14ac:dyDescent="0.25">
      <c r="A102" s="46" t="s">
        <v>760</v>
      </c>
      <c r="B102" s="159"/>
      <c r="C102" s="48" t="s">
        <v>761</v>
      </c>
      <c r="D102" s="69"/>
      <c r="E102" s="50"/>
      <c r="F102" s="70"/>
      <c r="G102" s="52">
        <f>SUM(G103:G112)</f>
        <v>0</v>
      </c>
      <c r="H102" s="53" t="e">
        <f>G102/$G$461</f>
        <v>#DIV/0!</v>
      </c>
    </row>
    <row r="103" spans="1:8" x14ac:dyDescent="0.25">
      <c r="A103" s="80" t="s">
        <v>762</v>
      </c>
      <c r="B103" s="156" t="s">
        <v>148</v>
      </c>
      <c r="C103" s="55" t="s">
        <v>149</v>
      </c>
      <c r="D103" s="56" t="s">
        <v>8</v>
      </c>
      <c r="E103" s="77">
        <v>873.6</v>
      </c>
      <c r="F103" s="58"/>
      <c r="G103" s="59">
        <f t="shared" ref="G103" si="18">ROUND(E103*F103,2)</f>
        <v>0</v>
      </c>
      <c r="H103" s="60"/>
    </row>
    <row r="104" spans="1:8" ht="24" customHeight="1" x14ac:dyDescent="0.25">
      <c r="A104" s="80" t="s">
        <v>763</v>
      </c>
      <c r="B104" s="156" t="s">
        <v>152</v>
      </c>
      <c r="C104" s="55" t="s">
        <v>153</v>
      </c>
      <c r="D104" s="56" t="s">
        <v>11</v>
      </c>
      <c r="E104" s="77">
        <v>80</v>
      </c>
      <c r="F104" s="58"/>
      <c r="G104" s="59">
        <f t="shared" ref="G104" si="19">ROUND(E104*F104,2)</f>
        <v>0</v>
      </c>
      <c r="H104" s="81"/>
    </row>
    <row r="105" spans="1:8" x14ac:dyDescent="0.25">
      <c r="A105" s="80" t="s">
        <v>764</v>
      </c>
      <c r="B105" s="156" t="s">
        <v>154</v>
      </c>
      <c r="C105" s="55" t="s">
        <v>155</v>
      </c>
      <c r="D105" s="56" t="s">
        <v>11</v>
      </c>
      <c r="E105" s="77">
        <v>78</v>
      </c>
      <c r="F105" s="58"/>
      <c r="G105" s="59">
        <f>ROUND(E105*F105,2)</f>
        <v>0</v>
      </c>
      <c r="H105" s="81"/>
    </row>
    <row r="106" spans="1:8" x14ac:dyDescent="0.25">
      <c r="A106" s="80" t="s">
        <v>765</v>
      </c>
      <c r="B106" s="156" t="s">
        <v>150</v>
      </c>
      <c r="C106" s="55" t="s">
        <v>151</v>
      </c>
      <c r="D106" s="56" t="s">
        <v>11</v>
      </c>
      <c r="E106" s="77">
        <v>35</v>
      </c>
      <c r="F106" s="58"/>
      <c r="G106" s="59">
        <f>ROUND(E106*F106,2)</f>
        <v>0</v>
      </c>
      <c r="H106" s="81"/>
    </row>
    <row r="107" spans="1:8" x14ac:dyDescent="0.25">
      <c r="A107" s="80" t="s">
        <v>766</v>
      </c>
      <c r="B107" s="156" t="s">
        <v>1145</v>
      </c>
      <c r="C107" s="55" t="s">
        <v>164</v>
      </c>
      <c r="D107" s="56" t="s">
        <v>11</v>
      </c>
      <c r="E107" s="77">
        <v>175</v>
      </c>
      <c r="F107" s="58"/>
      <c r="G107" s="59">
        <f t="shared" ref="G107" si="20">ROUND(E107*F107,2)</f>
        <v>0</v>
      </c>
      <c r="H107" s="81"/>
    </row>
    <row r="108" spans="1:8" ht="25.5" x14ac:dyDescent="0.25">
      <c r="A108" s="80" t="s">
        <v>1028</v>
      </c>
      <c r="B108" s="167" t="s">
        <v>146</v>
      </c>
      <c r="C108" s="55" t="s">
        <v>147</v>
      </c>
      <c r="D108" s="56" t="s">
        <v>51</v>
      </c>
      <c r="E108" s="77">
        <v>38068.9</v>
      </c>
      <c r="F108" s="58"/>
      <c r="G108" s="59">
        <f>ROUND(E108*F108,2)</f>
        <v>0</v>
      </c>
      <c r="H108" s="60"/>
    </row>
    <row r="109" spans="1:8" ht="25.5" x14ac:dyDescent="0.25">
      <c r="A109" s="80" t="s">
        <v>1078</v>
      </c>
      <c r="B109" s="156" t="s">
        <v>194</v>
      </c>
      <c r="C109" s="55" t="s">
        <v>1055</v>
      </c>
      <c r="D109" s="56" t="s">
        <v>8</v>
      </c>
      <c r="E109" s="77">
        <v>70.03</v>
      </c>
      <c r="F109" s="58"/>
      <c r="G109" s="59">
        <f>ROUND(E109*F109,2)</f>
        <v>0</v>
      </c>
      <c r="H109" s="60"/>
    </row>
    <row r="110" spans="1:8" x14ac:dyDescent="0.25">
      <c r="A110" s="80" t="s">
        <v>1161</v>
      </c>
      <c r="B110" s="163" t="s">
        <v>1059</v>
      </c>
      <c r="C110" s="55" t="s">
        <v>1060</v>
      </c>
      <c r="D110" s="56" t="s">
        <v>8</v>
      </c>
      <c r="E110" s="77">
        <v>1.75</v>
      </c>
      <c r="F110" s="58"/>
      <c r="G110" s="72">
        <f>ROUND(E110*F110,2)</f>
        <v>0</v>
      </c>
      <c r="H110" s="60"/>
    </row>
    <row r="111" spans="1:8" ht="25.5" x14ac:dyDescent="0.25">
      <c r="A111" s="80" t="s">
        <v>1162</v>
      </c>
      <c r="B111" s="156" t="s">
        <v>226</v>
      </c>
      <c r="C111" s="55" t="s">
        <v>227</v>
      </c>
      <c r="D111" s="56" t="s">
        <v>8</v>
      </c>
      <c r="E111" s="77">
        <v>87.360000000000014</v>
      </c>
      <c r="F111" s="58"/>
      <c r="G111" s="59">
        <f>ROUND(E111*F111,2)</f>
        <v>0</v>
      </c>
      <c r="H111" s="60"/>
    </row>
    <row r="112" spans="1:8" x14ac:dyDescent="0.25">
      <c r="A112" s="80"/>
      <c r="B112" s="167"/>
      <c r="C112" s="55"/>
      <c r="D112" s="67"/>
      <c r="E112" s="77"/>
      <c r="F112" s="68"/>
      <c r="G112" s="59"/>
      <c r="H112" s="60"/>
    </row>
    <row r="113" spans="1:8" x14ac:dyDescent="0.25">
      <c r="A113" s="46" t="s">
        <v>767</v>
      </c>
      <c r="B113" s="159"/>
      <c r="C113" s="48" t="s">
        <v>768</v>
      </c>
      <c r="D113" s="69"/>
      <c r="E113" s="50"/>
      <c r="F113" s="70"/>
      <c r="G113" s="52">
        <f>SUM(G114:G143)</f>
        <v>0</v>
      </c>
      <c r="H113" s="53" t="e">
        <f>G113/$G$461</f>
        <v>#DIV/0!</v>
      </c>
    </row>
    <row r="114" spans="1:8" x14ac:dyDescent="0.25">
      <c r="A114" s="82" t="s">
        <v>769</v>
      </c>
      <c r="B114" s="162" t="s">
        <v>166</v>
      </c>
      <c r="C114" s="55" t="s">
        <v>167</v>
      </c>
      <c r="D114" s="56" t="s">
        <v>14</v>
      </c>
      <c r="E114" s="76">
        <v>130.91</v>
      </c>
      <c r="F114" s="58"/>
      <c r="G114" s="59">
        <f t="shared" ref="G114:G135" si="21">ROUND(E114*F114,2)</f>
        <v>0</v>
      </c>
      <c r="H114" s="60"/>
    </row>
    <row r="115" spans="1:8" x14ac:dyDescent="0.25">
      <c r="A115" s="82" t="s">
        <v>770</v>
      </c>
      <c r="B115" s="162" t="s">
        <v>170</v>
      </c>
      <c r="C115" s="55" t="s">
        <v>171</v>
      </c>
      <c r="D115" s="56" t="s">
        <v>8</v>
      </c>
      <c r="E115" s="76">
        <v>263.35000000000002</v>
      </c>
      <c r="F115" s="58"/>
      <c r="G115" s="59">
        <f t="shared" si="21"/>
        <v>0</v>
      </c>
      <c r="H115" s="60"/>
    </row>
    <row r="116" spans="1:8" x14ac:dyDescent="0.25">
      <c r="A116" s="82" t="s">
        <v>771</v>
      </c>
      <c r="B116" s="162" t="s">
        <v>172</v>
      </c>
      <c r="C116" s="55" t="s">
        <v>173</v>
      </c>
      <c r="D116" s="56" t="s">
        <v>8</v>
      </c>
      <c r="E116" s="76">
        <v>3059.5099999999998</v>
      </c>
      <c r="F116" s="58"/>
      <c r="G116" s="59">
        <f t="shared" si="21"/>
        <v>0</v>
      </c>
      <c r="H116" s="60"/>
    </row>
    <row r="117" spans="1:8" x14ac:dyDescent="0.25">
      <c r="A117" s="82" t="s">
        <v>772</v>
      </c>
      <c r="B117" s="162" t="s">
        <v>174</v>
      </c>
      <c r="C117" s="55" t="s">
        <v>175</v>
      </c>
      <c r="D117" s="56" t="s">
        <v>8</v>
      </c>
      <c r="E117" s="76">
        <v>3059.5099999999998</v>
      </c>
      <c r="F117" s="58"/>
      <c r="G117" s="59">
        <f t="shared" si="21"/>
        <v>0</v>
      </c>
      <c r="H117" s="60"/>
    </row>
    <row r="118" spans="1:8" x14ac:dyDescent="0.25">
      <c r="A118" s="82" t="s">
        <v>773</v>
      </c>
      <c r="B118" s="162" t="s">
        <v>176</v>
      </c>
      <c r="C118" s="55" t="s">
        <v>177</v>
      </c>
      <c r="D118" s="56" t="s">
        <v>8</v>
      </c>
      <c r="E118" s="76">
        <v>2758.46</v>
      </c>
      <c r="F118" s="58"/>
      <c r="G118" s="59">
        <f t="shared" si="21"/>
        <v>0</v>
      </c>
      <c r="H118" s="60"/>
    </row>
    <row r="119" spans="1:8" ht="25.5" x14ac:dyDescent="0.25">
      <c r="A119" s="82" t="s">
        <v>774</v>
      </c>
      <c r="B119" s="162" t="s">
        <v>190</v>
      </c>
      <c r="C119" s="55" t="s">
        <v>1051</v>
      </c>
      <c r="D119" s="56" t="s">
        <v>11</v>
      </c>
      <c r="E119" s="76">
        <v>105.1</v>
      </c>
      <c r="F119" s="58"/>
      <c r="G119" s="59">
        <f t="shared" si="21"/>
        <v>0</v>
      </c>
      <c r="H119" s="60"/>
    </row>
    <row r="120" spans="1:8" ht="25.5" x14ac:dyDescent="0.25">
      <c r="A120" s="82" t="s">
        <v>775</v>
      </c>
      <c r="B120" s="156" t="s">
        <v>271</v>
      </c>
      <c r="C120" s="55" t="s">
        <v>272</v>
      </c>
      <c r="D120" s="56" t="s">
        <v>8</v>
      </c>
      <c r="E120" s="76">
        <v>94.100000000000009</v>
      </c>
      <c r="F120" s="58"/>
      <c r="G120" s="59">
        <f t="shared" si="21"/>
        <v>0</v>
      </c>
      <c r="H120" s="60"/>
    </row>
    <row r="121" spans="1:8" x14ac:dyDescent="0.25">
      <c r="A121" s="82" t="s">
        <v>776</v>
      </c>
      <c r="B121" s="162" t="s">
        <v>168</v>
      </c>
      <c r="C121" s="55" t="s">
        <v>169</v>
      </c>
      <c r="D121" s="56" t="s">
        <v>14</v>
      </c>
      <c r="E121" s="76">
        <v>25.59</v>
      </c>
      <c r="F121" s="58"/>
      <c r="G121" s="59">
        <f>ROUND(E121*F121,2)</f>
        <v>0</v>
      </c>
      <c r="H121" s="60"/>
    </row>
    <row r="122" spans="1:8" ht="25.5" x14ac:dyDescent="0.25">
      <c r="A122" s="82" t="s">
        <v>1083</v>
      </c>
      <c r="B122" s="163" t="s">
        <v>273</v>
      </c>
      <c r="C122" s="55" t="s">
        <v>274</v>
      </c>
      <c r="D122" s="56" t="s">
        <v>8</v>
      </c>
      <c r="E122" s="76">
        <v>7.73</v>
      </c>
      <c r="F122" s="58"/>
      <c r="G122" s="59">
        <f t="shared" ref="G122" si="22">ROUND(E122*F122,2)</f>
        <v>0</v>
      </c>
      <c r="H122" s="60"/>
    </row>
    <row r="123" spans="1:8" ht="25.5" x14ac:dyDescent="0.25">
      <c r="A123" s="82" t="s">
        <v>1084</v>
      </c>
      <c r="B123" s="162" t="s">
        <v>275</v>
      </c>
      <c r="C123" s="55" t="s">
        <v>276</v>
      </c>
      <c r="D123" s="56" t="s">
        <v>8</v>
      </c>
      <c r="E123" s="76">
        <v>7.73</v>
      </c>
      <c r="F123" s="58"/>
      <c r="G123" s="59">
        <f t="shared" si="21"/>
        <v>0</v>
      </c>
      <c r="H123" s="60"/>
    </row>
    <row r="124" spans="1:8" x14ac:dyDescent="0.25">
      <c r="A124" s="82" t="s">
        <v>1085</v>
      </c>
      <c r="B124" s="162" t="s">
        <v>178</v>
      </c>
      <c r="C124" s="55" t="s">
        <v>179</v>
      </c>
      <c r="D124" s="56" t="s">
        <v>8</v>
      </c>
      <c r="E124" s="76">
        <v>47.3</v>
      </c>
      <c r="F124" s="58"/>
      <c r="G124" s="59">
        <f t="shared" si="21"/>
        <v>0</v>
      </c>
      <c r="H124" s="60"/>
    </row>
    <row r="125" spans="1:8" x14ac:dyDescent="0.25">
      <c r="A125" s="82" t="s">
        <v>1086</v>
      </c>
      <c r="B125" s="162" t="s">
        <v>182</v>
      </c>
      <c r="C125" s="55" t="s">
        <v>183</v>
      </c>
      <c r="D125" s="56" t="s">
        <v>8</v>
      </c>
      <c r="E125" s="76">
        <v>208</v>
      </c>
      <c r="F125" s="58"/>
      <c r="G125" s="59">
        <f t="shared" si="21"/>
        <v>0</v>
      </c>
      <c r="H125" s="60"/>
    </row>
    <row r="126" spans="1:8" ht="25.5" x14ac:dyDescent="0.25">
      <c r="A126" s="82" t="s">
        <v>1087</v>
      </c>
      <c r="B126" s="162" t="s">
        <v>180</v>
      </c>
      <c r="C126" s="55" t="s">
        <v>181</v>
      </c>
      <c r="D126" s="56" t="s">
        <v>11</v>
      </c>
      <c r="E126" s="76">
        <v>446.98</v>
      </c>
      <c r="F126" s="58"/>
      <c r="G126" s="59">
        <f t="shared" si="21"/>
        <v>0</v>
      </c>
      <c r="H126" s="60"/>
    </row>
    <row r="127" spans="1:8" x14ac:dyDescent="0.25">
      <c r="A127" s="82" t="s">
        <v>1088</v>
      </c>
      <c r="B127" s="164" t="s">
        <v>184</v>
      </c>
      <c r="C127" s="55" t="s">
        <v>185</v>
      </c>
      <c r="D127" s="56" t="s">
        <v>8</v>
      </c>
      <c r="E127" s="76">
        <v>252.69800000000001</v>
      </c>
      <c r="F127" s="58"/>
      <c r="G127" s="59">
        <f t="shared" ref="G127" si="23">ROUND(E127*F127,2)</f>
        <v>0</v>
      </c>
      <c r="H127" s="60"/>
    </row>
    <row r="128" spans="1:8" ht="38.25" x14ac:dyDescent="0.25">
      <c r="A128" s="82" t="s">
        <v>1089</v>
      </c>
      <c r="B128" s="163" t="s">
        <v>187</v>
      </c>
      <c r="C128" s="55" t="s">
        <v>673</v>
      </c>
      <c r="D128" s="56" t="s">
        <v>8</v>
      </c>
      <c r="E128" s="76">
        <v>2.5</v>
      </c>
      <c r="F128" s="58"/>
      <c r="G128" s="59">
        <f t="shared" si="21"/>
        <v>0</v>
      </c>
      <c r="H128" s="60"/>
    </row>
    <row r="129" spans="1:8" ht="38.25" x14ac:dyDescent="0.25">
      <c r="A129" s="82" t="s">
        <v>1090</v>
      </c>
      <c r="B129" s="163" t="s">
        <v>188</v>
      </c>
      <c r="C129" s="55" t="s">
        <v>674</v>
      </c>
      <c r="D129" s="56" t="s">
        <v>8</v>
      </c>
      <c r="E129" s="76">
        <v>4.7687499999999998</v>
      </c>
      <c r="F129" s="58"/>
      <c r="G129" s="59">
        <f t="shared" ref="G129" si="24">ROUND(E129*F129,2)</f>
        <v>0</v>
      </c>
      <c r="H129" s="60"/>
    </row>
    <row r="130" spans="1:8" ht="38.25" x14ac:dyDescent="0.25">
      <c r="A130" s="82" t="s">
        <v>1091</v>
      </c>
      <c r="B130" s="167" t="s">
        <v>658</v>
      </c>
      <c r="C130" s="55" t="s">
        <v>659</v>
      </c>
      <c r="D130" s="56" t="s">
        <v>8</v>
      </c>
      <c r="E130" s="76">
        <v>93.62</v>
      </c>
      <c r="F130" s="58"/>
      <c r="G130" s="59">
        <f t="shared" si="21"/>
        <v>0</v>
      </c>
      <c r="H130" s="60"/>
    </row>
    <row r="131" spans="1:8" ht="51" x14ac:dyDescent="0.25">
      <c r="A131" s="82" t="s">
        <v>1092</v>
      </c>
      <c r="B131" s="167" t="s">
        <v>660</v>
      </c>
      <c r="C131" s="55" t="s">
        <v>661</v>
      </c>
      <c r="D131" s="56" t="s">
        <v>11</v>
      </c>
      <c r="E131" s="76">
        <v>165.64</v>
      </c>
      <c r="F131" s="58"/>
      <c r="G131" s="59">
        <f t="shared" si="21"/>
        <v>0</v>
      </c>
      <c r="H131" s="60"/>
    </row>
    <row r="132" spans="1:8" x14ac:dyDescent="0.25">
      <c r="A132" s="82" t="s">
        <v>1093</v>
      </c>
      <c r="B132" s="162" t="s">
        <v>189</v>
      </c>
      <c r="C132" s="55" t="s">
        <v>1050</v>
      </c>
      <c r="D132" s="56" t="s">
        <v>8</v>
      </c>
      <c r="E132" s="76">
        <v>3</v>
      </c>
      <c r="F132" s="58"/>
      <c r="G132" s="59">
        <f t="shared" si="21"/>
        <v>0</v>
      </c>
      <c r="H132" s="60"/>
    </row>
    <row r="133" spans="1:8" ht="25.5" x14ac:dyDescent="0.25">
      <c r="A133" s="82" t="s">
        <v>1094</v>
      </c>
      <c r="B133" s="168" t="s">
        <v>191</v>
      </c>
      <c r="C133" s="55" t="s">
        <v>1052</v>
      </c>
      <c r="D133" s="56" t="s">
        <v>8</v>
      </c>
      <c r="E133" s="83">
        <v>26.28</v>
      </c>
      <c r="F133" s="58"/>
      <c r="G133" s="84">
        <f t="shared" si="21"/>
        <v>0</v>
      </c>
      <c r="H133" s="85"/>
    </row>
    <row r="134" spans="1:8" ht="25.5" x14ac:dyDescent="0.25">
      <c r="A134" s="82" t="s">
        <v>1095</v>
      </c>
      <c r="B134" s="162" t="s">
        <v>193</v>
      </c>
      <c r="C134" s="55" t="s">
        <v>1054</v>
      </c>
      <c r="D134" s="56" t="s">
        <v>8</v>
      </c>
      <c r="E134" s="76">
        <v>4.16</v>
      </c>
      <c r="F134" s="58"/>
      <c r="G134" s="59">
        <f t="shared" si="21"/>
        <v>0</v>
      </c>
      <c r="H134" s="60"/>
    </row>
    <row r="135" spans="1:8" ht="38.25" x14ac:dyDescent="0.25">
      <c r="A135" s="82" t="s">
        <v>1096</v>
      </c>
      <c r="B135" s="162" t="s">
        <v>618</v>
      </c>
      <c r="C135" s="55" t="s">
        <v>619</v>
      </c>
      <c r="D135" s="56" t="s">
        <v>8</v>
      </c>
      <c r="E135" s="76">
        <v>58.3</v>
      </c>
      <c r="F135" s="58"/>
      <c r="G135" s="59">
        <f t="shared" si="21"/>
        <v>0</v>
      </c>
      <c r="H135" s="60"/>
    </row>
    <row r="136" spans="1:8" ht="51" x14ac:dyDescent="0.25">
      <c r="A136" s="82" t="s">
        <v>914</v>
      </c>
      <c r="B136" s="162" t="s">
        <v>186</v>
      </c>
      <c r="C136" s="55" t="s">
        <v>1049</v>
      </c>
      <c r="D136" s="56" t="s">
        <v>8</v>
      </c>
      <c r="E136" s="76">
        <v>232.25000000000003</v>
      </c>
      <c r="F136" s="58"/>
      <c r="G136" s="59">
        <f t="shared" ref="G136:G137" si="25">ROUND(E136*F136,2)</f>
        <v>0</v>
      </c>
      <c r="H136" s="60"/>
    </row>
    <row r="137" spans="1:8" ht="38.25" x14ac:dyDescent="0.25">
      <c r="A137" s="82" t="s">
        <v>1097</v>
      </c>
      <c r="B137" s="162" t="s">
        <v>657</v>
      </c>
      <c r="C137" s="55" t="s">
        <v>1048</v>
      </c>
      <c r="D137" s="56" t="s">
        <v>8</v>
      </c>
      <c r="E137" s="76">
        <v>281.27999999999997</v>
      </c>
      <c r="F137" s="58"/>
      <c r="G137" s="59">
        <f t="shared" si="25"/>
        <v>0</v>
      </c>
      <c r="H137" s="60"/>
    </row>
    <row r="138" spans="1:8" x14ac:dyDescent="0.25">
      <c r="A138" s="82" t="s">
        <v>1098</v>
      </c>
      <c r="B138" s="156" t="s">
        <v>195</v>
      </c>
      <c r="C138" s="55" t="s">
        <v>196</v>
      </c>
      <c r="D138" s="56" t="s">
        <v>8</v>
      </c>
      <c r="E138" s="83">
        <v>694.375</v>
      </c>
      <c r="F138" s="58"/>
      <c r="G138" s="59">
        <f t="shared" ref="G138" si="26">ROUND(E138*F138,2)</f>
        <v>0</v>
      </c>
      <c r="H138" s="60"/>
    </row>
    <row r="139" spans="1:8" ht="25.5" x14ac:dyDescent="0.25">
      <c r="A139" s="82" t="s">
        <v>1099</v>
      </c>
      <c r="B139" s="163" t="s">
        <v>273</v>
      </c>
      <c r="C139" s="55" t="s">
        <v>274</v>
      </c>
      <c r="D139" s="56" t="s">
        <v>8</v>
      </c>
      <c r="E139" s="83">
        <v>87</v>
      </c>
      <c r="F139" s="58"/>
      <c r="G139" s="65">
        <f>ROUND(E139*F139,2)</f>
        <v>0</v>
      </c>
      <c r="H139" s="60"/>
    </row>
    <row r="140" spans="1:8" ht="25.5" x14ac:dyDescent="0.25">
      <c r="A140" s="82" t="s">
        <v>1160</v>
      </c>
      <c r="B140" s="163" t="s">
        <v>275</v>
      </c>
      <c r="C140" s="55" t="s">
        <v>276</v>
      </c>
      <c r="D140" s="56" t="s">
        <v>8</v>
      </c>
      <c r="E140" s="83">
        <v>87</v>
      </c>
      <c r="F140" s="58"/>
      <c r="G140" s="65">
        <f>ROUND(E140*F140,2)</f>
        <v>0</v>
      </c>
      <c r="H140" s="60"/>
    </row>
    <row r="141" spans="1:8" ht="25.5" x14ac:dyDescent="0.25">
      <c r="A141" s="82" t="s">
        <v>1191</v>
      </c>
      <c r="B141" s="163" t="s">
        <v>192</v>
      </c>
      <c r="C141" s="55" t="s">
        <v>1053</v>
      </c>
      <c r="D141" s="56" t="s">
        <v>8</v>
      </c>
      <c r="E141" s="83">
        <v>18.899999999999999</v>
      </c>
      <c r="F141" s="58"/>
      <c r="G141" s="65">
        <f t="shared" ref="G141:G142" si="27">ROUND(E141*F141,2)</f>
        <v>0</v>
      </c>
      <c r="H141" s="60"/>
    </row>
    <row r="142" spans="1:8" ht="25.5" x14ac:dyDescent="0.25">
      <c r="A142" s="82" t="s">
        <v>1192</v>
      </c>
      <c r="B142" s="163" t="s">
        <v>197</v>
      </c>
      <c r="C142" s="55" t="s">
        <v>1056</v>
      </c>
      <c r="D142" s="56" t="s">
        <v>11</v>
      </c>
      <c r="E142" s="83">
        <v>17.5</v>
      </c>
      <c r="F142" s="58"/>
      <c r="G142" s="65">
        <f t="shared" si="27"/>
        <v>0</v>
      </c>
      <c r="H142" s="60"/>
    </row>
    <row r="143" spans="1:8" x14ac:dyDescent="0.25">
      <c r="A143" s="82"/>
      <c r="B143" s="164"/>
      <c r="C143" s="55"/>
      <c r="D143" s="56"/>
      <c r="E143" s="83"/>
      <c r="F143" s="58"/>
      <c r="G143" s="65"/>
      <c r="H143" s="60"/>
    </row>
    <row r="144" spans="1:8" x14ac:dyDescent="0.25">
      <c r="A144" s="46" t="s">
        <v>778</v>
      </c>
      <c r="B144" s="159"/>
      <c r="C144" s="48" t="s">
        <v>779</v>
      </c>
      <c r="D144" s="69"/>
      <c r="E144" s="50"/>
      <c r="F144" s="70"/>
      <c r="G144" s="52">
        <f>SUM(G145:G147)</f>
        <v>0</v>
      </c>
      <c r="H144" s="53" t="e">
        <f>G144/$G$461</f>
        <v>#DIV/0!</v>
      </c>
    </row>
    <row r="145" spans="1:8" x14ac:dyDescent="0.25">
      <c r="A145" s="82" t="s">
        <v>780</v>
      </c>
      <c r="B145" s="162" t="s">
        <v>200</v>
      </c>
      <c r="C145" s="55" t="s">
        <v>1057</v>
      </c>
      <c r="D145" s="56" t="s">
        <v>8</v>
      </c>
      <c r="E145" s="79">
        <v>747.02</v>
      </c>
      <c r="F145" s="58"/>
      <c r="G145" s="59">
        <f>ROUND(E145*F145,2)</f>
        <v>0</v>
      </c>
      <c r="H145" s="60"/>
    </row>
    <row r="146" spans="1:8" ht="25.5" x14ac:dyDescent="0.25">
      <c r="A146" s="82" t="s">
        <v>781</v>
      </c>
      <c r="B146" s="162" t="s">
        <v>201</v>
      </c>
      <c r="C146" s="55" t="s">
        <v>1058</v>
      </c>
      <c r="D146" s="56" t="s">
        <v>8</v>
      </c>
      <c r="E146" s="79">
        <v>155.48000000000002</v>
      </c>
      <c r="F146" s="58"/>
      <c r="G146" s="59">
        <f>ROUND(E146*F146,2)</f>
        <v>0</v>
      </c>
      <c r="H146" s="60"/>
    </row>
    <row r="147" spans="1:8" x14ac:dyDescent="0.25">
      <c r="A147" s="82"/>
      <c r="B147" s="162"/>
      <c r="C147" s="55"/>
      <c r="D147" s="67"/>
      <c r="E147" s="76"/>
      <c r="F147" s="68"/>
      <c r="G147" s="59"/>
      <c r="H147" s="60"/>
    </row>
    <row r="148" spans="1:8" ht="25.5" x14ac:dyDescent="0.25">
      <c r="A148" s="46" t="s">
        <v>782</v>
      </c>
      <c r="B148" s="159"/>
      <c r="C148" s="48" t="s">
        <v>783</v>
      </c>
      <c r="D148" s="69"/>
      <c r="E148" s="50"/>
      <c r="F148" s="70"/>
      <c r="G148" s="52">
        <f>SUM(G149:G198)</f>
        <v>0</v>
      </c>
      <c r="H148" s="53" t="e">
        <f>G148/$G$461</f>
        <v>#DIV/0!</v>
      </c>
    </row>
    <row r="149" spans="1:8" x14ac:dyDescent="0.25">
      <c r="A149" s="82" t="s">
        <v>784</v>
      </c>
      <c r="B149" s="162" t="s">
        <v>230</v>
      </c>
      <c r="C149" s="55" t="s">
        <v>231</v>
      </c>
      <c r="D149" s="56" t="s">
        <v>8</v>
      </c>
      <c r="E149" s="79">
        <v>281.75</v>
      </c>
      <c r="F149" s="58"/>
      <c r="G149" s="59">
        <f t="shared" ref="G149:G174" si="28">ROUND(E149*F149,2)</f>
        <v>0</v>
      </c>
      <c r="H149" s="60"/>
    </row>
    <row r="150" spans="1:8" x14ac:dyDescent="0.25">
      <c r="A150" s="82" t="s">
        <v>785</v>
      </c>
      <c r="B150" s="162" t="s">
        <v>232</v>
      </c>
      <c r="C150" s="55" t="s">
        <v>233</v>
      </c>
      <c r="D150" s="56" t="s">
        <v>8</v>
      </c>
      <c r="E150" s="79">
        <v>81.52</v>
      </c>
      <c r="F150" s="58"/>
      <c r="G150" s="59">
        <f t="shared" si="28"/>
        <v>0</v>
      </c>
      <c r="H150" s="60"/>
    </row>
    <row r="151" spans="1:8" x14ac:dyDescent="0.25">
      <c r="A151" s="82" t="s">
        <v>1100</v>
      </c>
      <c r="B151" s="162" t="s">
        <v>234</v>
      </c>
      <c r="C151" s="55" t="s">
        <v>235</v>
      </c>
      <c r="D151" s="56" t="s">
        <v>8</v>
      </c>
      <c r="E151" s="79">
        <v>81.12</v>
      </c>
      <c r="F151" s="58"/>
      <c r="G151" s="59">
        <f t="shared" si="28"/>
        <v>0</v>
      </c>
      <c r="H151" s="60"/>
    </row>
    <row r="152" spans="1:8" ht="25.5" x14ac:dyDescent="0.25">
      <c r="A152" s="82" t="s">
        <v>1101</v>
      </c>
      <c r="B152" s="162" t="s">
        <v>224</v>
      </c>
      <c r="C152" s="55" t="s">
        <v>225</v>
      </c>
      <c r="D152" s="56" t="s">
        <v>8</v>
      </c>
      <c r="E152" s="79">
        <v>57.45</v>
      </c>
      <c r="F152" s="58"/>
      <c r="G152" s="59">
        <f t="shared" si="28"/>
        <v>0</v>
      </c>
      <c r="H152" s="60"/>
    </row>
    <row r="153" spans="1:8" ht="25.5" x14ac:dyDescent="0.25">
      <c r="A153" s="82" t="s">
        <v>1102</v>
      </c>
      <c r="B153" s="162" t="s">
        <v>241</v>
      </c>
      <c r="C153" s="55" t="s">
        <v>1147</v>
      </c>
      <c r="D153" s="56" t="s">
        <v>8</v>
      </c>
      <c r="E153" s="75">
        <v>5.28</v>
      </c>
      <c r="F153" s="58"/>
      <c r="G153" s="59">
        <f t="shared" ref="G153" si="29">ROUND(E153*F153,2)</f>
        <v>0</v>
      </c>
      <c r="H153" s="60"/>
    </row>
    <row r="154" spans="1:8" ht="25.5" x14ac:dyDescent="0.25">
      <c r="A154" s="82" t="s">
        <v>1103</v>
      </c>
      <c r="B154" s="162" t="s">
        <v>210</v>
      </c>
      <c r="C154" s="55" t="s">
        <v>211</v>
      </c>
      <c r="D154" s="56" t="s">
        <v>0</v>
      </c>
      <c r="E154" s="75">
        <v>11</v>
      </c>
      <c r="F154" s="58"/>
      <c r="G154" s="65">
        <f t="shared" si="28"/>
        <v>0</v>
      </c>
      <c r="H154" s="60"/>
    </row>
    <row r="155" spans="1:8" ht="25.5" x14ac:dyDescent="0.25">
      <c r="A155" s="82" t="s">
        <v>1104</v>
      </c>
      <c r="B155" s="162" t="s">
        <v>212</v>
      </c>
      <c r="C155" s="55" t="s">
        <v>213</v>
      </c>
      <c r="D155" s="56" t="s">
        <v>0</v>
      </c>
      <c r="E155" s="75">
        <v>12</v>
      </c>
      <c r="F155" s="58"/>
      <c r="G155" s="65">
        <f t="shared" si="28"/>
        <v>0</v>
      </c>
      <c r="H155" s="60"/>
    </row>
    <row r="156" spans="1:8" ht="25.5" x14ac:dyDescent="0.25">
      <c r="A156" s="82" t="s">
        <v>1105</v>
      </c>
      <c r="B156" s="156" t="s">
        <v>206</v>
      </c>
      <c r="C156" s="55" t="s">
        <v>207</v>
      </c>
      <c r="D156" s="56" t="s">
        <v>0</v>
      </c>
      <c r="E156" s="75">
        <v>12</v>
      </c>
      <c r="F156" s="58"/>
      <c r="G156" s="59">
        <f t="shared" si="28"/>
        <v>0</v>
      </c>
      <c r="H156" s="60"/>
    </row>
    <row r="157" spans="1:8" ht="25.5" x14ac:dyDescent="0.25">
      <c r="A157" s="82" t="s">
        <v>1106</v>
      </c>
      <c r="B157" s="156" t="s">
        <v>208</v>
      </c>
      <c r="C157" s="55" t="s">
        <v>209</v>
      </c>
      <c r="D157" s="56" t="s">
        <v>0</v>
      </c>
      <c r="E157" s="75">
        <v>3</v>
      </c>
      <c r="F157" s="58"/>
      <c r="G157" s="59">
        <f t="shared" ref="G157" si="30">ROUND(E157*F157,2)</f>
        <v>0</v>
      </c>
      <c r="H157" s="60"/>
    </row>
    <row r="158" spans="1:8" x14ac:dyDescent="0.25">
      <c r="A158" s="82" t="s">
        <v>1107</v>
      </c>
      <c r="B158" s="156" t="s">
        <v>202</v>
      </c>
      <c r="C158" s="55" t="s">
        <v>203</v>
      </c>
      <c r="D158" s="56" t="s">
        <v>8</v>
      </c>
      <c r="E158" s="75">
        <v>3.8640000000000003</v>
      </c>
      <c r="F158" s="58"/>
      <c r="G158" s="59">
        <f t="shared" ref="G158" si="31">ROUND(E158*F158,2)</f>
        <v>0</v>
      </c>
      <c r="H158" s="60"/>
    </row>
    <row r="159" spans="1:8" ht="25.5" x14ac:dyDescent="0.25">
      <c r="A159" s="82" t="s">
        <v>1108</v>
      </c>
      <c r="B159" s="162" t="s">
        <v>214</v>
      </c>
      <c r="C159" s="55" t="s">
        <v>215</v>
      </c>
      <c r="D159" s="56" t="s">
        <v>8</v>
      </c>
      <c r="E159" s="75">
        <v>61.78</v>
      </c>
      <c r="F159" s="58"/>
      <c r="G159" s="59">
        <f t="shared" si="28"/>
        <v>0</v>
      </c>
      <c r="H159" s="60"/>
    </row>
    <row r="160" spans="1:8" ht="25.5" x14ac:dyDescent="0.25">
      <c r="A160" s="82" t="s">
        <v>1109</v>
      </c>
      <c r="B160" s="162" t="s">
        <v>216</v>
      </c>
      <c r="C160" s="55" t="s">
        <v>217</v>
      </c>
      <c r="D160" s="56" t="s">
        <v>8</v>
      </c>
      <c r="E160" s="75">
        <v>1.41</v>
      </c>
      <c r="F160" s="58"/>
      <c r="G160" s="59">
        <f t="shared" ref="G160" si="32">ROUND(E160*F160,2)</f>
        <v>0</v>
      </c>
      <c r="H160" s="60"/>
    </row>
    <row r="161" spans="1:8" x14ac:dyDescent="0.25">
      <c r="A161" s="82" t="s">
        <v>1110</v>
      </c>
      <c r="B161" s="156" t="s">
        <v>1146</v>
      </c>
      <c r="C161" s="55" t="s">
        <v>240</v>
      </c>
      <c r="D161" s="56" t="s">
        <v>8</v>
      </c>
      <c r="E161" s="75">
        <v>1.9350000000000001</v>
      </c>
      <c r="F161" s="58"/>
      <c r="G161" s="59">
        <f t="shared" si="28"/>
        <v>0</v>
      </c>
      <c r="H161" s="60"/>
    </row>
    <row r="162" spans="1:8" ht="25.5" x14ac:dyDescent="0.25">
      <c r="A162" s="82" t="s">
        <v>1111</v>
      </c>
      <c r="B162" s="166" t="s">
        <v>244</v>
      </c>
      <c r="C162" s="55" t="s">
        <v>1358</v>
      </c>
      <c r="D162" s="56" t="s">
        <v>8</v>
      </c>
      <c r="E162" s="79">
        <v>53.86</v>
      </c>
      <c r="F162" s="58"/>
      <c r="G162" s="72">
        <f t="shared" si="28"/>
        <v>0</v>
      </c>
      <c r="H162" s="60"/>
    </row>
    <row r="163" spans="1:8" x14ac:dyDescent="0.25">
      <c r="A163" s="82" t="s">
        <v>1112</v>
      </c>
      <c r="B163" s="164" t="s">
        <v>242</v>
      </c>
      <c r="C163" s="55" t="s">
        <v>243</v>
      </c>
      <c r="D163" s="56" t="s">
        <v>8</v>
      </c>
      <c r="E163" s="79">
        <v>390.53</v>
      </c>
      <c r="F163" s="58"/>
      <c r="G163" s="72">
        <f t="shared" ref="G163" si="33">ROUND(E163*F163,2)</f>
        <v>0</v>
      </c>
      <c r="H163" s="60"/>
    </row>
    <row r="164" spans="1:8" x14ac:dyDescent="0.25">
      <c r="A164" s="82" t="s">
        <v>1113</v>
      </c>
      <c r="B164" s="164" t="s">
        <v>245</v>
      </c>
      <c r="C164" s="55" t="s">
        <v>246</v>
      </c>
      <c r="D164" s="56" t="s">
        <v>8</v>
      </c>
      <c r="E164" s="79">
        <v>26.45</v>
      </c>
      <c r="F164" s="58"/>
      <c r="G164" s="72">
        <f t="shared" ref="G164" si="34">ROUND(E164*F164,2)</f>
        <v>0</v>
      </c>
      <c r="H164" s="60"/>
    </row>
    <row r="165" spans="1:8" x14ac:dyDescent="0.25">
      <c r="A165" s="82" t="s">
        <v>1114</v>
      </c>
      <c r="B165" s="169" t="s">
        <v>1077</v>
      </c>
      <c r="C165" s="55" t="s">
        <v>1171</v>
      </c>
      <c r="D165" s="56" t="s">
        <v>998</v>
      </c>
      <c r="E165" s="75">
        <v>3</v>
      </c>
      <c r="F165" s="58"/>
      <c r="G165" s="59">
        <f t="shared" si="28"/>
        <v>0</v>
      </c>
      <c r="H165" s="60"/>
    </row>
    <row r="166" spans="1:8" ht="25.5" x14ac:dyDescent="0.25">
      <c r="A166" s="82" t="s">
        <v>1115</v>
      </c>
      <c r="B166" s="162" t="s">
        <v>247</v>
      </c>
      <c r="C166" s="55" t="s">
        <v>248</v>
      </c>
      <c r="D166" s="56" t="s">
        <v>11</v>
      </c>
      <c r="E166" s="75">
        <v>217.51999999999998</v>
      </c>
      <c r="F166" s="58"/>
      <c r="G166" s="59">
        <f t="shared" si="28"/>
        <v>0</v>
      </c>
      <c r="H166" s="60"/>
    </row>
    <row r="167" spans="1:8" ht="25.5" x14ac:dyDescent="0.25">
      <c r="A167" s="82" t="s">
        <v>1116</v>
      </c>
      <c r="B167" s="162" t="s">
        <v>922</v>
      </c>
      <c r="C167" s="55" t="s">
        <v>923</v>
      </c>
      <c r="D167" s="56" t="s">
        <v>11</v>
      </c>
      <c r="E167" s="75">
        <v>217.52</v>
      </c>
      <c r="F167" s="58"/>
      <c r="G167" s="59">
        <f t="shared" si="28"/>
        <v>0</v>
      </c>
      <c r="H167" s="60"/>
    </row>
    <row r="168" spans="1:8" x14ac:dyDescent="0.25">
      <c r="A168" s="82" t="s">
        <v>1117</v>
      </c>
      <c r="B168" s="162" t="s">
        <v>251</v>
      </c>
      <c r="C168" s="55" t="s">
        <v>252</v>
      </c>
      <c r="D168" s="56" t="s">
        <v>0</v>
      </c>
      <c r="E168" s="75">
        <v>6</v>
      </c>
      <c r="F168" s="58"/>
      <c r="G168" s="59">
        <f t="shared" si="28"/>
        <v>0</v>
      </c>
      <c r="H168" s="60"/>
    </row>
    <row r="169" spans="1:8" ht="25.5" x14ac:dyDescent="0.25">
      <c r="A169" s="82" t="s">
        <v>1118</v>
      </c>
      <c r="B169" s="162" t="s">
        <v>255</v>
      </c>
      <c r="C169" s="55" t="s">
        <v>256</v>
      </c>
      <c r="D169" s="56" t="s">
        <v>0</v>
      </c>
      <c r="E169" s="75">
        <v>3</v>
      </c>
      <c r="F169" s="58"/>
      <c r="G169" s="59">
        <f t="shared" si="28"/>
        <v>0</v>
      </c>
      <c r="H169" s="60"/>
    </row>
    <row r="170" spans="1:8" x14ac:dyDescent="0.25">
      <c r="A170" s="82" t="s">
        <v>1119</v>
      </c>
      <c r="B170" s="162" t="s">
        <v>334</v>
      </c>
      <c r="C170" s="55" t="s">
        <v>335</v>
      </c>
      <c r="D170" s="56" t="s">
        <v>8</v>
      </c>
      <c r="E170" s="75">
        <v>19.965</v>
      </c>
      <c r="F170" s="58"/>
      <c r="G170" s="59">
        <f t="shared" si="28"/>
        <v>0</v>
      </c>
      <c r="H170" s="60"/>
    </row>
    <row r="171" spans="1:8" x14ac:dyDescent="0.25">
      <c r="A171" s="82" t="s">
        <v>1120</v>
      </c>
      <c r="B171" s="162" t="s">
        <v>332</v>
      </c>
      <c r="C171" s="55" t="s">
        <v>333</v>
      </c>
      <c r="D171" s="56" t="s">
        <v>8</v>
      </c>
      <c r="E171" s="75">
        <v>2.5</v>
      </c>
      <c r="F171" s="58"/>
      <c r="G171" s="59">
        <f t="shared" ref="G171" si="35">ROUND(E171*F171,2)</f>
        <v>0</v>
      </c>
      <c r="H171" s="60"/>
    </row>
    <row r="172" spans="1:8" x14ac:dyDescent="0.25">
      <c r="A172" s="82" t="s">
        <v>1121</v>
      </c>
      <c r="B172" s="162" t="s">
        <v>257</v>
      </c>
      <c r="C172" s="55" t="s">
        <v>258</v>
      </c>
      <c r="D172" s="56" t="s">
        <v>17</v>
      </c>
      <c r="E172" s="75">
        <v>42</v>
      </c>
      <c r="F172" s="58"/>
      <c r="G172" s="59">
        <f t="shared" si="28"/>
        <v>0</v>
      </c>
      <c r="H172" s="60"/>
    </row>
    <row r="173" spans="1:8" ht="25.5" x14ac:dyDescent="0.25">
      <c r="A173" s="82" t="s">
        <v>1122</v>
      </c>
      <c r="B173" s="170" t="s">
        <v>253</v>
      </c>
      <c r="C173" s="55" t="s">
        <v>254</v>
      </c>
      <c r="D173" s="67" t="s">
        <v>0</v>
      </c>
      <c r="E173" s="67">
        <v>1</v>
      </c>
      <c r="F173" s="67"/>
      <c r="G173" s="59">
        <f t="shared" si="28"/>
        <v>0</v>
      </c>
      <c r="H173" s="86"/>
    </row>
    <row r="174" spans="1:8" ht="25.5" x14ac:dyDescent="0.25">
      <c r="A174" s="82" t="s">
        <v>1123</v>
      </c>
      <c r="B174" s="162" t="s">
        <v>259</v>
      </c>
      <c r="C174" s="55" t="s">
        <v>260</v>
      </c>
      <c r="D174" s="56" t="s">
        <v>0</v>
      </c>
      <c r="E174" s="75">
        <v>6</v>
      </c>
      <c r="F174" s="58"/>
      <c r="G174" s="59">
        <f t="shared" si="28"/>
        <v>0</v>
      </c>
      <c r="H174" s="60"/>
    </row>
    <row r="175" spans="1:8" ht="25.5" x14ac:dyDescent="0.25">
      <c r="A175" s="82" t="s">
        <v>1124</v>
      </c>
      <c r="B175" s="162" t="s">
        <v>222</v>
      </c>
      <c r="C175" s="55" t="s">
        <v>223</v>
      </c>
      <c r="D175" s="56" t="s">
        <v>8</v>
      </c>
      <c r="E175" s="75">
        <v>11.911</v>
      </c>
      <c r="F175" s="58"/>
      <c r="G175" s="59">
        <f t="shared" ref="G175" si="36">ROUND(E175*F175,2)</f>
        <v>0</v>
      </c>
      <c r="H175" s="60"/>
    </row>
    <row r="176" spans="1:8" x14ac:dyDescent="0.25">
      <c r="A176" s="82" t="s">
        <v>1125</v>
      </c>
      <c r="B176" s="171" t="s">
        <v>198</v>
      </c>
      <c r="C176" s="55" t="s">
        <v>199</v>
      </c>
      <c r="D176" s="56" t="s">
        <v>0</v>
      </c>
      <c r="E176" s="75">
        <v>20</v>
      </c>
      <c r="F176" s="58"/>
      <c r="G176" s="59">
        <f t="shared" ref="G176:G184" si="37">ROUND(E176*F176,2)</f>
        <v>0</v>
      </c>
      <c r="H176" s="60"/>
    </row>
    <row r="177" spans="1:8" x14ac:dyDescent="0.25">
      <c r="A177" s="82" t="s">
        <v>1126</v>
      </c>
      <c r="B177" s="171" t="s">
        <v>220</v>
      </c>
      <c r="C177" s="55" t="s">
        <v>221</v>
      </c>
      <c r="D177" s="56" t="s">
        <v>8</v>
      </c>
      <c r="E177" s="75">
        <v>1</v>
      </c>
      <c r="F177" s="58"/>
      <c r="G177" s="59">
        <f t="shared" si="37"/>
        <v>0</v>
      </c>
      <c r="H177" s="60"/>
    </row>
    <row r="178" spans="1:8" ht="25.5" x14ac:dyDescent="0.25">
      <c r="A178" s="82" t="s">
        <v>1127</v>
      </c>
      <c r="B178" s="171" t="s">
        <v>228</v>
      </c>
      <c r="C178" s="55" t="s">
        <v>229</v>
      </c>
      <c r="D178" s="56" t="s">
        <v>11</v>
      </c>
      <c r="E178" s="75">
        <v>37.579500000000003</v>
      </c>
      <c r="F178" s="58"/>
      <c r="G178" s="59">
        <f t="shared" si="37"/>
        <v>0</v>
      </c>
      <c r="H178" s="60"/>
    </row>
    <row r="179" spans="1:8" ht="25.5" x14ac:dyDescent="0.25">
      <c r="A179" s="82" t="s">
        <v>1128</v>
      </c>
      <c r="B179" s="156" t="s">
        <v>331</v>
      </c>
      <c r="C179" s="55" t="s">
        <v>1362</v>
      </c>
      <c r="D179" s="56" t="s">
        <v>8</v>
      </c>
      <c r="E179" s="75">
        <v>27.433035</v>
      </c>
      <c r="F179" s="58"/>
      <c r="G179" s="59">
        <f t="shared" ref="G179" si="38">ROUND(E179*F179,2)</f>
        <v>0</v>
      </c>
      <c r="H179" s="60"/>
    </row>
    <row r="180" spans="1:8" x14ac:dyDescent="0.25">
      <c r="A180" s="82" t="s">
        <v>1129</v>
      </c>
      <c r="B180" s="171" t="s">
        <v>195</v>
      </c>
      <c r="C180" s="55" t="s">
        <v>196</v>
      </c>
      <c r="D180" s="56" t="s">
        <v>8</v>
      </c>
      <c r="E180" s="75">
        <v>8.5399999999999991</v>
      </c>
      <c r="F180" s="58"/>
      <c r="G180" s="59">
        <f t="shared" si="37"/>
        <v>0</v>
      </c>
      <c r="H180" s="60"/>
    </row>
    <row r="181" spans="1:8" x14ac:dyDescent="0.25">
      <c r="A181" s="82" t="s">
        <v>1130</v>
      </c>
      <c r="B181" s="167" t="s">
        <v>218</v>
      </c>
      <c r="C181" s="55" t="s">
        <v>219</v>
      </c>
      <c r="D181" s="56" t="s">
        <v>8</v>
      </c>
      <c r="E181" s="75">
        <v>10.813000000000002</v>
      </c>
      <c r="F181" s="58"/>
      <c r="G181" s="59">
        <f t="shared" si="37"/>
        <v>0</v>
      </c>
      <c r="H181" s="60"/>
    </row>
    <row r="182" spans="1:8" ht="25.5" x14ac:dyDescent="0.25">
      <c r="A182" s="82" t="s">
        <v>1131</v>
      </c>
      <c r="B182" s="156" t="s">
        <v>204</v>
      </c>
      <c r="C182" s="55" t="s">
        <v>205</v>
      </c>
      <c r="D182" s="56" t="s">
        <v>8</v>
      </c>
      <c r="E182" s="75">
        <v>0.3</v>
      </c>
      <c r="F182" s="58"/>
      <c r="G182" s="59">
        <f t="shared" ref="G182:G183" si="39">ROUND(E182*F182,2)</f>
        <v>0</v>
      </c>
      <c r="H182" s="60"/>
    </row>
    <row r="183" spans="1:8" ht="25.5" x14ac:dyDescent="0.25">
      <c r="A183" s="82" t="s">
        <v>1132</v>
      </c>
      <c r="B183" s="168" t="s">
        <v>236</v>
      </c>
      <c r="C183" s="55" t="s">
        <v>237</v>
      </c>
      <c r="D183" s="56" t="s">
        <v>8</v>
      </c>
      <c r="E183" s="75">
        <v>1.23</v>
      </c>
      <c r="F183" s="58"/>
      <c r="G183" s="59">
        <f t="shared" si="39"/>
        <v>0</v>
      </c>
      <c r="H183" s="60"/>
    </row>
    <row r="184" spans="1:8" s="361" customFormat="1" ht="25.5" x14ac:dyDescent="0.25">
      <c r="A184" s="80" t="s">
        <v>1133</v>
      </c>
      <c r="B184" s="172" t="s">
        <v>975</v>
      </c>
      <c r="C184" s="55" t="s">
        <v>1014</v>
      </c>
      <c r="D184" s="56" t="s">
        <v>0</v>
      </c>
      <c r="E184" s="79">
        <v>1</v>
      </c>
      <c r="F184" s="58"/>
      <c r="G184" s="72">
        <f t="shared" si="37"/>
        <v>0</v>
      </c>
      <c r="H184" s="60"/>
    </row>
    <row r="185" spans="1:8" ht="25.5" x14ac:dyDescent="0.25">
      <c r="A185" s="82" t="s">
        <v>1134</v>
      </c>
      <c r="B185" s="173" t="s">
        <v>1009</v>
      </c>
      <c r="C185" s="55" t="s">
        <v>1079</v>
      </c>
      <c r="D185" s="56" t="s">
        <v>0</v>
      </c>
      <c r="E185" s="87">
        <v>8</v>
      </c>
      <c r="F185" s="68"/>
      <c r="G185" s="88">
        <f t="shared" ref="G185:G189" si="40">ROUND(E185*F185,2)</f>
        <v>0</v>
      </c>
      <c r="H185" s="60"/>
    </row>
    <row r="186" spans="1:8" ht="25.5" x14ac:dyDescent="0.25">
      <c r="A186" s="82" t="s">
        <v>1135</v>
      </c>
      <c r="B186" s="173" t="s">
        <v>1017</v>
      </c>
      <c r="C186" s="55" t="s">
        <v>1018</v>
      </c>
      <c r="D186" s="56" t="s">
        <v>17</v>
      </c>
      <c r="E186" s="87">
        <v>7</v>
      </c>
      <c r="F186" s="68"/>
      <c r="G186" s="88">
        <f t="shared" si="40"/>
        <v>0</v>
      </c>
      <c r="H186" s="60"/>
    </row>
    <row r="187" spans="1:8" ht="25.5" x14ac:dyDescent="0.25">
      <c r="A187" s="82" t="s">
        <v>1136</v>
      </c>
      <c r="B187" s="173" t="s">
        <v>1010</v>
      </c>
      <c r="C187" s="55" t="s">
        <v>1016</v>
      </c>
      <c r="D187" s="56" t="s">
        <v>17</v>
      </c>
      <c r="E187" s="87">
        <v>17</v>
      </c>
      <c r="F187" s="68"/>
      <c r="G187" s="88">
        <f t="shared" si="40"/>
        <v>0</v>
      </c>
      <c r="H187" s="60"/>
    </row>
    <row r="188" spans="1:8" x14ac:dyDescent="0.25">
      <c r="A188" s="82" t="s">
        <v>1137</v>
      </c>
      <c r="B188" s="173" t="s">
        <v>999</v>
      </c>
      <c r="C188" s="55" t="s">
        <v>1026</v>
      </c>
      <c r="D188" s="56" t="s">
        <v>8</v>
      </c>
      <c r="E188" s="87">
        <v>23.4</v>
      </c>
      <c r="F188" s="68"/>
      <c r="G188" s="88">
        <f t="shared" ref="G188" si="41">ROUND(E188*F188,2)</f>
        <v>0</v>
      </c>
      <c r="H188" s="60"/>
    </row>
    <row r="189" spans="1:8" ht="25.5" x14ac:dyDescent="0.25">
      <c r="A189" s="82" t="s">
        <v>1138</v>
      </c>
      <c r="B189" s="156" t="s">
        <v>287</v>
      </c>
      <c r="C189" s="55" t="s">
        <v>288</v>
      </c>
      <c r="D189" s="56" t="s">
        <v>8</v>
      </c>
      <c r="E189" s="75">
        <v>499.05999999999995</v>
      </c>
      <c r="F189" s="58"/>
      <c r="G189" s="59">
        <f t="shared" si="40"/>
        <v>0</v>
      </c>
      <c r="H189" s="60"/>
    </row>
    <row r="190" spans="1:8" x14ac:dyDescent="0.25">
      <c r="A190" s="82" t="s">
        <v>1139</v>
      </c>
      <c r="B190" s="156" t="s">
        <v>249</v>
      </c>
      <c r="C190" s="55" t="s">
        <v>250</v>
      </c>
      <c r="D190" s="56" t="s">
        <v>0</v>
      </c>
      <c r="E190" s="75">
        <v>25</v>
      </c>
      <c r="F190" s="58"/>
      <c r="G190" s="59">
        <f t="shared" ref="G190" si="42">ROUND(E190*F190,2)</f>
        <v>0</v>
      </c>
      <c r="H190" s="60"/>
    </row>
    <row r="191" spans="1:8" ht="25.5" x14ac:dyDescent="0.25">
      <c r="A191" s="82" t="s">
        <v>1140</v>
      </c>
      <c r="B191" s="156" t="s">
        <v>644</v>
      </c>
      <c r="C191" s="55" t="s">
        <v>645</v>
      </c>
      <c r="D191" s="56" t="s">
        <v>17</v>
      </c>
      <c r="E191" s="75">
        <v>17</v>
      </c>
      <c r="F191" s="58"/>
      <c r="G191" s="59">
        <f t="shared" ref="G191" si="43">ROUND(E191*F191,2)</f>
        <v>0</v>
      </c>
      <c r="H191" s="60"/>
    </row>
    <row r="192" spans="1:8" x14ac:dyDescent="0.25">
      <c r="A192" s="82" t="s">
        <v>1169</v>
      </c>
      <c r="B192" s="156" t="s">
        <v>643</v>
      </c>
      <c r="C192" s="55" t="s">
        <v>1371</v>
      </c>
      <c r="D192" s="56" t="s">
        <v>17</v>
      </c>
      <c r="E192" s="75">
        <v>2</v>
      </c>
      <c r="F192" s="58"/>
      <c r="G192" s="59">
        <f t="shared" ref="G192" si="44">ROUND(E192*F192,2)</f>
        <v>0</v>
      </c>
      <c r="H192" s="60"/>
    </row>
    <row r="193" spans="1:8" x14ac:dyDescent="0.25">
      <c r="A193" s="82" t="s">
        <v>1170</v>
      </c>
      <c r="B193" s="164" t="s">
        <v>263</v>
      </c>
      <c r="C193" s="55" t="s">
        <v>264</v>
      </c>
      <c r="D193" s="56" t="s">
        <v>11</v>
      </c>
      <c r="E193" s="75">
        <v>60</v>
      </c>
      <c r="F193" s="58"/>
      <c r="G193" s="59">
        <f t="shared" ref="G193" si="45">ROUND(E193*F193,2)</f>
        <v>0</v>
      </c>
      <c r="H193" s="60"/>
    </row>
    <row r="194" spans="1:8" x14ac:dyDescent="0.25">
      <c r="A194" s="82" t="s">
        <v>1193</v>
      </c>
      <c r="B194" s="164" t="s">
        <v>265</v>
      </c>
      <c r="C194" s="55" t="s">
        <v>266</v>
      </c>
      <c r="D194" s="56" t="s">
        <v>11</v>
      </c>
      <c r="E194" s="75">
        <v>180</v>
      </c>
      <c r="F194" s="58"/>
      <c r="G194" s="59">
        <f t="shared" ref="G194" si="46">ROUND(E194*F194,2)</f>
        <v>0</v>
      </c>
      <c r="H194" s="60"/>
    </row>
    <row r="195" spans="1:8" ht="25.5" x14ac:dyDescent="0.25">
      <c r="A195" s="82" t="s">
        <v>1288</v>
      </c>
      <c r="B195" s="156" t="s">
        <v>142</v>
      </c>
      <c r="C195" s="55" t="s">
        <v>143</v>
      </c>
      <c r="D195" s="56" t="s">
        <v>8</v>
      </c>
      <c r="E195" s="75">
        <v>18.7</v>
      </c>
      <c r="F195" s="58"/>
      <c r="G195" s="59">
        <f t="shared" ref="G195:G196" si="47">ROUND(E195*F195,2)</f>
        <v>0</v>
      </c>
      <c r="H195" s="60"/>
    </row>
    <row r="196" spans="1:8" x14ac:dyDescent="0.25">
      <c r="A196" s="82" t="s">
        <v>1289</v>
      </c>
      <c r="B196" s="164" t="s">
        <v>238</v>
      </c>
      <c r="C196" s="55" t="s">
        <v>239</v>
      </c>
      <c r="D196" s="56" t="s">
        <v>8</v>
      </c>
      <c r="E196" s="79">
        <v>9.02</v>
      </c>
      <c r="F196" s="58"/>
      <c r="G196" s="59">
        <f t="shared" si="47"/>
        <v>0</v>
      </c>
      <c r="H196" s="60"/>
    </row>
    <row r="197" spans="1:8" x14ac:dyDescent="0.25">
      <c r="A197" s="82" t="s">
        <v>1290</v>
      </c>
      <c r="B197" s="164" t="s">
        <v>261</v>
      </c>
      <c r="C197" s="55" t="s">
        <v>262</v>
      </c>
      <c r="D197" s="56" t="s">
        <v>0</v>
      </c>
      <c r="E197" s="79">
        <v>1</v>
      </c>
      <c r="F197" s="58"/>
      <c r="G197" s="59">
        <f t="shared" ref="G197" si="48">ROUND(E197*F197,2)</f>
        <v>0</v>
      </c>
      <c r="H197" s="60"/>
    </row>
    <row r="198" spans="1:8" x14ac:dyDescent="0.25">
      <c r="A198" s="82"/>
      <c r="B198" s="156"/>
      <c r="C198" s="61"/>
      <c r="D198" s="89"/>
      <c r="E198" s="75"/>
      <c r="F198" s="90"/>
      <c r="G198" s="65"/>
      <c r="H198" s="66"/>
    </row>
    <row r="199" spans="1:8" x14ac:dyDescent="0.25">
      <c r="A199" s="46" t="s">
        <v>786</v>
      </c>
      <c r="B199" s="159"/>
      <c r="C199" s="48" t="s">
        <v>787</v>
      </c>
      <c r="D199" s="69"/>
      <c r="E199" s="50"/>
      <c r="F199" s="70"/>
      <c r="G199" s="91">
        <f>SUM(G200:G205)</f>
        <v>0</v>
      </c>
      <c r="H199" s="53" t="e">
        <f>G199/$G$461</f>
        <v>#DIV/0!</v>
      </c>
    </row>
    <row r="200" spans="1:8" s="5" customFormat="1" ht="25.5" x14ac:dyDescent="0.25">
      <c r="A200" s="82" t="s">
        <v>788</v>
      </c>
      <c r="B200" s="162" t="s">
        <v>1062</v>
      </c>
      <c r="C200" s="55" t="s">
        <v>1063</v>
      </c>
      <c r="D200" s="56" t="s">
        <v>8</v>
      </c>
      <c r="E200" s="79">
        <v>873.6</v>
      </c>
      <c r="F200" s="58"/>
      <c r="G200" s="59">
        <f>ROUND(E200*F200,2)</f>
        <v>0</v>
      </c>
      <c r="H200" s="86"/>
    </row>
    <row r="201" spans="1:8" s="5" customFormat="1" ht="25.5" x14ac:dyDescent="0.25">
      <c r="A201" s="82" t="s">
        <v>789</v>
      </c>
      <c r="B201" s="162" t="s">
        <v>303</v>
      </c>
      <c r="C201" s="55" t="s">
        <v>304</v>
      </c>
      <c r="D201" s="56" t="s">
        <v>8</v>
      </c>
      <c r="E201" s="75">
        <v>9.9</v>
      </c>
      <c r="F201" s="58"/>
      <c r="G201" s="59">
        <f>ROUND(E201*F201,2)</f>
        <v>0</v>
      </c>
      <c r="H201" s="86"/>
    </row>
    <row r="202" spans="1:8" ht="25.5" x14ac:dyDescent="0.25">
      <c r="A202" s="82" t="s">
        <v>790</v>
      </c>
      <c r="B202" s="162" t="s">
        <v>305</v>
      </c>
      <c r="C202" s="55" t="s">
        <v>306</v>
      </c>
      <c r="D202" s="56" t="s">
        <v>14</v>
      </c>
      <c r="E202" s="75">
        <v>5.85</v>
      </c>
      <c r="F202" s="58"/>
      <c r="G202" s="59">
        <f>ROUND(E202*F202,2)</f>
        <v>0</v>
      </c>
      <c r="H202" s="60"/>
    </row>
    <row r="203" spans="1:8" ht="25.5" x14ac:dyDescent="0.25">
      <c r="A203" s="82" t="s">
        <v>1141</v>
      </c>
      <c r="B203" s="162" t="s">
        <v>289</v>
      </c>
      <c r="C203" s="55" t="s">
        <v>290</v>
      </c>
      <c r="D203" s="56" t="s">
        <v>11</v>
      </c>
      <c r="E203" s="75">
        <v>266.74</v>
      </c>
      <c r="F203" s="58"/>
      <c r="G203" s="59">
        <f>ROUND(E203*F203,2)</f>
        <v>0</v>
      </c>
      <c r="H203" s="60"/>
    </row>
    <row r="204" spans="1:8" x14ac:dyDescent="0.25">
      <c r="A204" s="82" t="s">
        <v>1188</v>
      </c>
      <c r="B204" s="162" t="s">
        <v>168</v>
      </c>
      <c r="C204" s="55" t="s">
        <v>169</v>
      </c>
      <c r="D204" s="56" t="s">
        <v>14</v>
      </c>
      <c r="E204" s="75">
        <v>23.59</v>
      </c>
      <c r="F204" s="58"/>
      <c r="G204" s="59">
        <f>ROUND(E204*F204,2)</f>
        <v>0</v>
      </c>
      <c r="H204" s="92"/>
    </row>
    <row r="205" spans="1:8" x14ac:dyDescent="0.25">
      <c r="A205" s="93"/>
      <c r="B205" s="174"/>
      <c r="C205" s="94"/>
      <c r="D205" s="95"/>
      <c r="E205" s="96"/>
      <c r="F205" s="97"/>
      <c r="G205" s="98"/>
      <c r="H205" s="92"/>
    </row>
    <row r="206" spans="1:8" x14ac:dyDescent="0.25">
      <c r="A206" s="46" t="s">
        <v>791</v>
      </c>
      <c r="B206" s="159"/>
      <c r="C206" s="48" t="s">
        <v>792</v>
      </c>
      <c r="D206" s="69"/>
      <c r="E206" s="50"/>
      <c r="F206" s="70"/>
      <c r="G206" s="91">
        <f>SUM(G207:G216)</f>
        <v>0</v>
      </c>
      <c r="H206" s="53" t="e">
        <f>G206/$G$461</f>
        <v>#DIV/0!</v>
      </c>
    </row>
    <row r="207" spans="1:8" x14ac:dyDescent="0.25">
      <c r="A207" s="82" t="s">
        <v>793</v>
      </c>
      <c r="B207" s="162" t="s">
        <v>317</v>
      </c>
      <c r="C207" s="55" t="s">
        <v>318</v>
      </c>
      <c r="D207" s="56" t="s">
        <v>8</v>
      </c>
      <c r="E207" s="76">
        <v>3682.51</v>
      </c>
      <c r="F207" s="58"/>
      <c r="G207" s="59">
        <f t="shared" ref="G207:G213" si="49">ROUND(E207*F207,2)</f>
        <v>0</v>
      </c>
      <c r="H207" s="60"/>
    </row>
    <row r="208" spans="1:8" x14ac:dyDescent="0.25">
      <c r="A208" s="82" t="s">
        <v>794</v>
      </c>
      <c r="B208" s="162" t="s">
        <v>1360</v>
      </c>
      <c r="C208" s="55" t="s">
        <v>1361</v>
      </c>
      <c r="D208" s="56" t="s">
        <v>8</v>
      </c>
      <c r="E208" s="75">
        <v>191.30399999999997</v>
      </c>
      <c r="F208" s="58"/>
      <c r="G208" s="59">
        <f t="shared" si="49"/>
        <v>0</v>
      </c>
      <c r="H208" s="60"/>
    </row>
    <row r="209" spans="1:8" x14ac:dyDescent="0.25">
      <c r="A209" s="82" t="s">
        <v>795</v>
      </c>
      <c r="B209" s="162" t="s">
        <v>309</v>
      </c>
      <c r="C209" s="55" t="s">
        <v>310</v>
      </c>
      <c r="D209" s="56" t="s">
        <v>8</v>
      </c>
      <c r="E209" s="75">
        <v>2103.46</v>
      </c>
      <c r="F209" s="58"/>
      <c r="G209" s="59">
        <f t="shared" si="49"/>
        <v>0</v>
      </c>
      <c r="H209" s="60"/>
    </row>
    <row r="210" spans="1:8" x14ac:dyDescent="0.25">
      <c r="A210" s="82" t="s">
        <v>796</v>
      </c>
      <c r="B210" s="162" t="s">
        <v>311</v>
      </c>
      <c r="C210" s="55" t="s">
        <v>312</v>
      </c>
      <c r="D210" s="56" t="s">
        <v>8</v>
      </c>
      <c r="E210" s="75">
        <v>4469.25</v>
      </c>
      <c r="F210" s="58"/>
      <c r="G210" s="59">
        <f t="shared" si="49"/>
        <v>0</v>
      </c>
      <c r="H210" s="60"/>
    </row>
    <row r="211" spans="1:8" x14ac:dyDescent="0.25">
      <c r="A211" s="82" t="s">
        <v>797</v>
      </c>
      <c r="B211" s="162" t="s">
        <v>319</v>
      </c>
      <c r="C211" s="55" t="s">
        <v>320</v>
      </c>
      <c r="D211" s="56" t="s">
        <v>8</v>
      </c>
      <c r="E211" s="75">
        <v>2985</v>
      </c>
      <c r="F211" s="58"/>
      <c r="G211" s="59">
        <f t="shared" si="49"/>
        <v>0</v>
      </c>
      <c r="H211" s="60"/>
    </row>
    <row r="212" spans="1:8" x14ac:dyDescent="0.25">
      <c r="A212" s="82" t="s">
        <v>798</v>
      </c>
      <c r="B212" s="162" t="s">
        <v>307</v>
      </c>
      <c r="C212" s="55" t="s">
        <v>308</v>
      </c>
      <c r="D212" s="56" t="s">
        <v>8</v>
      </c>
      <c r="E212" s="75">
        <v>164.35</v>
      </c>
      <c r="F212" s="58"/>
      <c r="G212" s="59">
        <f t="shared" si="49"/>
        <v>0</v>
      </c>
      <c r="H212" s="60"/>
    </row>
    <row r="213" spans="1:8" x14ac:dyDescent="0.25">
      <c r="A213" s="82" t="s">
        <v>799</v>
      </c>
      <c r="B213" s="162" t="s">
        <v>313</v>
      </c>
      <c r="C213" s="55" t="s">
        <v>314</v>
      </c>
      <c r="D213" s="56" t="s">
        <v>8</v>
      </c>
      <c r="E213" s="75">
        <v>47</v>
      </c>
      <c r="F213" s="58"/>
      <c r="G213" s="59">
        <f t="shared" si="49"/>
        <v>0</v>
      </c>
      <c r="H213" s="60"/>
    </row>
    <row r="214" spans="1:8" x14ac:dyDescent="0.25">
      <c r="A214" s="82" t="s">
        <v>1030</v>
      </c>
      <c r="B214" s="156" t="s">
        <v>1064</v>
      </c>
      <c r="C214" s="55" t="s">
        <v>1065</v>
      </c>
      <c r="D214" s="56" t="s">
        <v>8</v>
      </c>
      <c r="E214" s="75">
        <v>47</v>
      </c>
      <c r="F214" s="58"/>
      <c r="G214" s="59">
        <f t="shared" ref="G214" si="50">ROUND(E214*F214,2)</f>
        <v>0</v>
      </c>
      <c r="H214" s="60"/>
    </row>
    <row r="215" spans="1:8" x14ac:dyDescent="0.25">
      <c r="A215" s="82" t="s">
        <v>1354</v>
      </c>
      <c r="B215" s="156" t="s">
        <v>315</v>
      </c>
      <c r="C215" s="55" t="s">
        <v>316</v>
      </c>
      <c r="D215" s="56" t="s">
        <v>51</v>
      </c>
      <c r="E215" s="75">
        <v>38068.9</v>
      </c>
      <c r="F215" s="58"/>
      <c r="G215" s="59">
        <f t="shared" ref="G215" si="51">ROUND(E215*F215,2)</f>
        <v>0</v>
      </c>
      <c r="H215" s="60"/>
    </row>
    <row r="216" spans="1:8" x14ac:dyDescent="0.25">
      <c r="A216" s="82"/>
      <c r="B216" s="162"/>
      <c r="C216" s="55"/>
      <c r="D216" s="67"/>
      <c r="E216" s="75"/>
      <c r="F216" s="68"/>
      <c r="G216" s="59"/>
      <c r="H216" s="60"/>
    </row>
    <row r="217" spans="1:8" x14ac:dyDescent="0.25">
      <c r="A217" s="99" t="s">
        <v>800</v>
      </c>
      <c r="B217" s="175"/>
      <c r="C217" s="100" t="s">
        <v>801</v>
      </c>
      <c r="D217" s="101"/>
      <c r="E217" s="102"/>
      <c r="F217" s="103"/>
      <c r="G217" s="104">
        <f>SUM(G218:G321)</f>
        <v>0</v>
      </c>
      <c r="H217" s="105" t="e">
        <f>G217/$G$461</f>
        <v>#DIV/0!</v>
      </c>
    </row>
    <row r="218" spans="1:8" ht="25.5" x14ac:dyDescent="0.25">
      <c r="A218" s="82" t="s">
        <v>802</v>
      </c>
      <c r="B218" s="162" t="s">
        <v>340</v>
      </c>
      <c r="C218" s="55" t="s">
        <v>341</v>
      </c>
      <c r="D218" s="56" t="s">
        <v>0</v>
      </c>
      <c r="E218" s="76">
        <v>4</v>
      </c>
      <c r="F218" s="58"/>
      <c r="G218" s="59">
        <f t="shared" ref="G218:G247" si="52">ROUND(E218*F218,2)</f>
        <v>0</v>
      </c>
      <c r="H218" s="60"/>
    </row>
    <row r="219" spans="1:8" ht="25.5" x14ac:dyDescent="0.25">
      <c r="A219" s="82" t="s">
        <v>803</v>
      </c>
      <c r="B219" s="162" t="s">
        <v>342</v>
      </c>
      <c r="C219" s="55" t="s">
        <v>343</v>
      </c>
      <c r="D219" s="56" t="s">
        <v>0</v>
      </c>
      <c r="E219" s="76">
        <v>6</v>
      </c>
      <c r="F219" s="58"/>
      <c r="G219" s="59">
        <f t="shared" si="52"/>
        <v>0</v>
      </c>
      <c r="H219" s="60"/>
    </row>
    <row r="220" spans="1:8" ht="25.5" x14ac:dyDescent="0.25">
      <c r="A220" s="82" t="s">
        <v>804</v>
      </c>
      <c r="B220" s="156" t="s">
        <v>344</v>
      </c>
      <c r="C220" s="55" t="s">
        <v>345</v>
      </c>
      <c r="D220" s="56" t="s">
        <v>0</v>
      </c>
      <c r="E220" s="76">
        <v>3</v>
      </c>
      <c r="F220" s="58"/>
      <c r="G220" s="59">
        <f t="shared" si="52"/>
        <v>0</v>
      </c>
      <c r="H220" s="60"/>
    </row>
    <row r="221" spans="1:8" x14ac:dyDescent="0.25">
      <c r="A221" s="82" t="s">
        <v>805</v>
      </c>
      <c r="B221" s="156" t="s">
        <v>348</v>
      </c>
      <c r="C221" s="55" t="s">
        <v>349</v>
      </c>
      <c r="D221" s="56" t="s">
        <v>51</v>
      </c>
      <c r="E221" s="76">
        <v>12.2</v>
      </c>
      <c r="F221" s="58"/>
      <c r="G221" s="59">
        <f t="shared" si="52"/>
        <v>0</v>
      </c>
      <c r="H221" s="60"/>
    </row>
    <row r="222" spans="1:8" x14ac:dyDescent="0.25">
      <c r="A222" s="82" t="s">
        <v>806</v>
      </c>
      <c r="B222" s="156" t="s">
        <v>350</v>
      </c>
      <c r="C222" s="55" t="s">
        <v>351</v>
      </c>
      <c r="D222" s="56" t="s">
        <v>0</v>
      </c>
      <c r="E222" s="76">
        <v>6</v>
      </c>
      <c r="F222" s="58"/>
      <c r="G222" s="59">
        <f t="shared" si="52"/>
        <v>0</v>
      </c>
      <c r="H222" s="60"/>
    </row>
    <row r="223" spans="1:8" ht="25.5" x14ac:dyDescent="0.25">
      <c r="A223" s="82" t="s">
        <v>807</v>
      </c>
      <c r="B223" s="162" t="s">
        <v>352</v>
      </c>
      <c r="C223" s="55" t="s">
        <v>353</v>
      </c>
      <c r="D223" s="56" t="s">
        <v>0</v>
      </c>
      <c r="E223" s="76">
        <v>40</v>
      </c>
      <c r="F223" s="58"/>
      <c r="G223" s="59">
        <f t="shared" si="52"/>
        <v>0</v>
      </c>
      <c r="H223" s="60"/>
    </row>
    <row r="224" spans="1:8" ht="25.5" x14ac:dyDescent="0.25">
      <c r="A224" s="82" t="s">
        <v>808</v>
      </c>
      <c r="B224" s="162" t="s">
        <v>354</v>
      </c>
      <c r="C224" s="55" t="s">
        <v>355</v>
      </c>
      <c r="D224" s="56" t="s">
        <v>0</v>
      </c>
      <c r="E224" s="76">
        <v>25</v>
      </c>
      <c r="F224" s="58"/>
      <c r="G224" s="59">
        <f t="shared" si="52"/>
        <v>0</v>
      </c>
      <c r="H224" s="60"/>
    </row>
    <row r="225" spans="1:8" ht="25.5" x14ac:dyDescent="0.25">
      <c r="A225" s="82" t="s">
        <v>809</v>
      </c>
      <c r="B225" s="162" t="s">
        <v>356</v>
      </c>
      <c r="C225" s="55" t="s">
        <v>357</v>
      </c>
      <c r="D225" s="56" t="s">
        <v>0</v>
      </c>
      <c r="E225" s="76">
        <v>2</v>
      </c>
      <c r="F225" s="58"/>
      <c r="G225" s="59">
        <f t="shared" si="52"/>
        <v>0</v>
      </c>
      <c r="H225" s="60"/>
    </row>
    <row r="226" spans="1:8" ht="25.5" x14ac:dyDescent="0.25">
      <c r="A226" s="82" t="s">
        <v>810</v>
      </c>
      <c r="B226" s="156" t="s">
        <v>358</v>
      </c>
      <c r="C226" s="55" t="s">
        <v>359</v>
      </c>
      <c r="D226" s="56" t="s">
        <v>0</v>
      </c>
      <c r="E226" s="76">
        <v>2</v>
      </c>
      <c r="F226" s="58"/>
      <c r="G226" s="59">
        <f t="shared" si="52"/>
        <v>0</v>
      </c>
      <c r="H226" s="60"/>
    </row>
    <row r="227" spans="1:8" ht="25.5" x14ac:dyDescent="0.25">
      <c r="A227" s="82" t="s">
        <v>811</v>
      </c>
      <c r="B227" s="156" t="s">
        <v>360</v>
      </c>
      <c r="C227" s="55" t="s">
        <v>361</v>
      </c>
      <c r="D227" s="56" t="s">
        <v>0</v>
      </c>
      <c r="E227" s="76">
        <v>8</v>
      </c>
      <c r="F227" s="58"/>
      <c r="G227" s="59">
        <f t="shared" si="52"/>
        <v>0</v>
      </c>
      <c r="H227" s="60"/>
    </row>
    <row r="228" spans="1:8" ht="25.5" x14ac:dyDescent="0.25">
      <c r="A228" s="82" t="s">
        <v>812</v>
      </c>
      <c r="B228" s="156" t="s">
        <v>362</v>
      </c>
      <c r="C228" s="55" t="s">
        <v>363</v>
      </c>
      <c r="D228" s="56" t="s">
        <v>0</v>
      </c>
      <c r="E228" s="76">
        <v>1</v>
      </c>
      <c r="F228" s="58"/>
      <c r="G228" s="59">
        <f t="shared" si="52"/>
        <v>0</v>
      </c>
      <c r="H228" s="60"/>
    </row>
    <row r="229" spans="1:8" ht="25.5" x14ac:dyDescent="0.25">
      <c r="A229" s="82" t="s">
        <v>126</v>
      </c>
      <c r="B229" s="156" t="s">
        <v>364</v>
      </c>
      <c r="C229" s="55" t="s">
        <v>365</v>
      </c>
      <c r="D229" s="56" t="s">
        <v>0</v>
      </c>
      <c r="E229" s="76">
        <v>2</v>
      </c>
      <c r="F229" s="58"/>
      <c r="G229" s="59">
        <f t="shared" si="52"/>
        <v>0</v>
      </c>
      <c r="H229" s="60"/>
    </row>
    <row r="230" spans="1:8" ht="25.5" x14ac:dyDescent="0.25">
      <c r="A230" s="82" t="s">
        <v>813</v>
      </c>
      <c r="B230" s="156" t="s">
        <v>366</v>
      </c>
      <c r="C230" s="55" t="s">
        <v>367</v>
      </c>
      <c r="D230" s="56" t="s">
        <v>0</v>
      </c>
      <c r="E230" s="76">
        <v>15</v>
      </c>
      <c r="F230" s="58"/>
      <c r="G230" s="59">
        <f t="shared" si="52"/>
        <v>0</v>
      </c>
      <c r="H230" s="60"/>
    </row>
    <row r="231" spans="1:8" ht="25.5" x14ac:dyDescent="0.25">
      <c r="A231" s="82" t="s">
        <v>127</v>
      </c>
      <c r="B231" s="156" t="s">
        <v>368</v>
      </c>
      <c r="C231" s="55" t="s">
        <v>369</v>
      </c>
      <c r="D231" s="56" t="s">
        <v>0</v>
      </c>
      <c r="E231" s="76">
        <v>9</v>
      </c>
      <c r="F231" s="58"/>
      <c r="G231" s="59">
        <f t="shared" si="52"/>
        <v>0</v>
      </c>
      <c r="H231" s="60"/>
    </row>
    <row r="232" spans="1:8" x14ac:dyDescent="0.25">
      <c r="A232" s="82" t="s">
        <v>814</v>
      </c>
      <c r="B232" s="156" t="s">
        <v>370</v>
      </c>
      <c r="C232" s="55" t="s">
        <v>371</v>
      </c>
      <c r="D232" s="56" t="s">
        <v>0</v>
      </c>
      <c r="E232" s="76">
        <v>3</v>
      </c>
      <c r="F232" s="58"/>
      <c r="G232" s="59">
        <f t="shared" si="52"/>
        <v>0</v>
      </c>
      <c r="H232" s="60"/>
    </row>
    <row r="233" spans="1:8" x14ac:dyDescent="0.25">
      <c r="A233" s="82" t="s">
        <v>815</v>
      </c>
      <c r="B233" s="156" t="s">
        <v>372</v>
      </c>
      <c r="C233" s="55" t="s">
        <v>373</v>
      </c>
      <c r="D233" s="56" t="s">
        <v>0</v>
      </c>
      <c r="E233" s="76">
        <v>26</v>
      </c>
      <c r="F233" s="58"/>
      <c r="G233" s="59">
        <f t="shared" si="52"/>
        <v>0</v>
      </c>
      <c r="H233" s="60"/>
    </row>
    <row r="234" spans="1:8" x14ac:dyDescent="0.25">
      <c r="A234" s="82" t="s">
        <v>816</v>
      </c>
      <c r="B234" s="156" t="s">
        <v>374</v>
      </c>
      <c r="C234" s="55" t="s">
        <v>375</v>
      </c>
      <c r="D234" s="56" t="s">
        <v>0</v>
      </c>
      <c r="E234" s="76">
        <v>2</v>
      </c>
      <c r="F234" s="58"/>
      <c r="G234" s="59">
        <f t="shared" si="52"/>
        <v>0</v>
      </c>
      <c r="H234" s="60"/>
    </row>
    <row r="235" spans="1:8" x14ac:dyDescent="0.25">
      <c r="A235" s="82" t="s">
        <v>817</v>
      </c>
      <c r="B235" s="156" t="s">
        <v>376</v>
      </c>
      <c r="C235" s="55" t="s">
        <v>377</v>
      </c>
      <c r="D235" s="56" t="s">
        <v>0</v>
      </c>
      <c r="E235" s="76">
        <v>8</v>
      </c>
      <c r="F235" s="58"/>
      <c r="G235" s="59">
        <f t="shared" si="52"/>
        <v>0</v>
      </c>
      <c r="H235" s="60"/>
    </row>
    <row r="236" spans="1:8" ht="25.5" x14ac:dyDescent="0.25">
      <c r="A236" s="82" t="s">
        <v>818</v>
      </c>
      <c r="B236" s="156" t="s">
        <v>378</v>
      </c>
      <c r="C236" s="55" t="s">
        <v>379</v>
      </c>
      <c r="D236" s="56" t="s">
        <v>0</v>
      </c>
      <c r="E236" s="76">
        <v>2</v>
      </c>
      <c r="F236" s="58"/>
      <c r="G236" s="59">
        <f t="shared" si="52"/>
        <v>0</v>
      </c>
      <c r="H236" s="60"/>
    </row>
    <row r="237" spans="1:8" ht="25.5" x14ac:dyDescent="0.25">
      <c r="A237" s="82" t="s">
        <v>819</v>
      </c>
      <c r="B237" s="156" t="s">
        <v>380</v>
      </c>
      <c r="C237" s="55" t="s">
        <v>381</v>
      </c>
      <c r="D237" s="56" t="s">
        <v>0</v>
      </c>
      <c r="E237" s="76">
        <v>1</v>
      </c>
      <c r="F237" s="58"/>
      <c r="G237" s="59">
        <f t="shared" si="52"/>
        <v>0</v>
      </c>
      <c r="H237" s="60"/>
    </row>
    <row r="238" spans="1:8" ht="25.5" x14ac:dyDescent="0.25">
      <c r="A238" s="82" t="s">
        <v>820</v>
      </c>
      <c r="B238" s="156" t="s">
        <v>382</v>
      </c>
      <c r="C238" s="55" t="s">
        <v>383</v>
      </c>
      <c r="D238" s="56" t="s">
        <v>0</v>
      </c>
      <c r="E238" s="76">
        <v>12</v>
      </c>
      <c r="F238" s="58"/>
      <c r="G238" s="59">
        <f t="shared" si="52"/>
        <v>0</v>
      </c>
      <c r="H238" s="60"/>
    </row>
    <row r="239" spans="1:8" ht="25.5" x14ac:dyDescent="0.25">
      <c r="A239" s="82" t="s">
        <v>821</v>
      </c>
      <c r="B239" s="156" t="s">
        <v>384</v>
      </c>
      <c r="C239" s="55" t="s">
        <v>385</v>
      </c>
      <c r="D239" s="56" t="s">
        <v>0</v>
      </c>
      <c r="E239" s="76">
        <v>6</v>
      </c>
      <c r="F239" s="58"/>
      <c r="G239" s="59">
        <f t="shared" si="52"/>
        <v>0</v>
      </c>
      <c r="H239" s="60"/>
    </row>
    <row r="240" spans="1:8" x14ac:dyDescent="0.25">
      <c r="A240" s="82" t="s">
        <v>822</v>
      </c>
      <c r="B240" s="162" t="s">
        <v>386</v>
      </c>
      <c r="C240" s="55" t="s">
        <v>662</v>
      </c>
      <c r="D240" s="56" t="s">
        <v>11</v>
      </c>
      <c r="E240" s="76">
        <v>550</v>
      </c>
      <c r="F240" s="58"/>
      <c r="G240" s="59">
        <f t="shared" si="52"/>
        <v>0</v>
      </c>
      <c r="H240" s="60"/>
    </row>
    <row r="241" spans="1:8" x14ac:dyDescent="0.25">
      <c r="A241" s="82" t="s">
        <v>823</v>
      </c>
      <c r="B241" s="156" t="s">
        <v>387</v>
      </c>
      <c r="C241" s="55" t="s">
        <v>663</v>
      </c>
      <c r="D241" s="56" t="s">
        <v>11</v>
      </c>
      <c r="E241" s="76">
        <v>55</v>
      </c>
      <c r="F241" s="58"/>
      <c r="G241" s="59">
        <f t="shared" si="52"/>
        <v>0</v>
      </c>
      <c r="H241" s="60"/>
    </row>
    <row r="242" spans="1:8" x14ac:dyDescent="0.25">
      <c r="A242" s="82" t="s">
        <v>824</v>
      </c>
      <c r="B242" s="156" t="s">
        <v>388</v>
      </c>
      <c r="C242" s="55" t="s">
        <v>664</v>
      </c>
      <c r="D242" s="56" t="s">
        <v>11</v>
      </c>
      <c r="E242" s="76">
        <v>65</v>
      </c>
      <c r="F242" s="58"/>
      <c r="G242" s="59">
        <f t="shared" si="52"/>
        <v>0</v>
      </c>
      <c r="H242" s="60"/>
    </row>
    <row r="243" spans="1:8" x14ac:dyDescent="0.25">
      <c r="A243" s="82" t="s">
        <v>825</v>
      </c>
      <c r="B243" s="156" t="s">
        <v>389</v>
      </c>
      <c r="C243" s="55" t="s">
        <v>665</v>
      </c>
      <c r="D243" s="56" t="s">
        <v>11</v>
      </c>
      <c r="E243" s="76">
        <v>35</v>
      </c>
      <c r="F243" s="58"/>
      <c r="G243" s="59">
        <f t="shared" si="52"/>
        <v>0</v>
      </c>
      <c r="H243" s="60"/>
    </row>
    <row r="244" spans="1:8" x14ac:dyDescent="0.25">
      <c r="A244" s="82" t="s">
        <v>826</v>
      </c>
      <c r="B244" s="156" t="s">
        <v>390</v>
      </c>
      <c r="C244" s="55" t="s">
        <v>666</v>
      </c>
      <c r="D244" s="56" t="s">
        <v>11</v>
      </c>
      <c r="E244" s="76">
        <v>15</v>
      </c>
      <c r="F244" s="58"/>
      <c r="G244" s="59">
        <f t="shared" si="52"/>
        <v>0</v>
      </c>
      <c r="H244" s="60"/>
    </row>
    <row r="245" spans="1:8" x14ac:dyDescent="0.25">
      <c r="A245" s="82" t="s">
        <v>827</v>
      </c>
      <c r="B245" s="156" t="s">
        <v>391</v>
      </c>
      <c r="C245" s="55" t="s">
        <v>667</v>
      </c>
      <c r="D245" s="56" t="s">
        <v>11</v>
      </c>
      <c r="E245" s="76">
        <v>5</v>
      </c>
      <c r="F245" s="58"/>
      <c r="G245" s="59">
        <f t="shared" si="52"/>
        <v>0</v>
      </c>
      <c r="H245" s="60"/>
    </row>
    <row r="246" spans="1:8" x14ac:dyDescent="0.25">
      <c r="A246" s="82" t="s">
        <v>828</v>
      </c>
      <c r="B246" s="156" t="s">
        <v>392</v>
      </c>
      <c r="C246" s="55" t="s">
        <v>668</v>
      </c>
      <c r="D246" s="56" t="s">
        <v>11</v>
      </c>
      <c r="E246" s="76">
        <v>5</v>
      </c>
      <c r="F246" s="58"/>
      <c r="G246" s="59">
        <f t="shared" si="52"/>
        <v>0</v>
      </c>
      <c r="H246" s="60"/>
    </row>
    <row r="247" spans="1:8" x14ac:dyDescent="0.25">
      <c r="A247" s="82" t="s">
        <v>829</v>
      </c>
      <c r="B247" s="162" t="s">
        <v>437</v>
      </c>
      <c r="C247" s="55" t="s">
        <v>438</v>
      </c>
      <c r="D247" s="56" t="s">
        <v>17</v>
      </c>
      <c r="E247" s="76">
        <v>65</v>
      </c>
      <c r="F247" s="58"/>
      <c r="G247" s="59">
        <f t="shared" si="52"/>
        <v>0</v>
      </c>
      <c r="H247" s="60"/>
    </row>
    <row r="248" spans="1:8" x14ac:dyDescent="0.25">
      <c r="A248" s="82" t="s">
        <v>830</v>
      </c>
      <c r="B248" s="162" t="s">
        <v>439</v>
      </c>
      <c r="C248" s="55" t="s">
        <v>440</v>
      </c>
      <c r="D248" s="56" t="s">
        <v>17</v>
      </c>
      <c r="E248" s="76">
        <v>65</v>
      </c>
      <c r="F248" s="58"/>
      <c r="G248" s="59">
        <f t="shared" ref="G248" si="53">ROUND(E248*F248,2)</f>
        <v>0</v>
      </c>
      <c r="H248" s="60"/>
    </row>
    <row r="249" spans="1:8" x14ac:dyDescent="0.25">
      <c r="A249" s="82" t="s">
        <v>831</v>
      </c>
      <c r="B249" s="162" t="s">
        <v>393</v>
      </c>
      <c r="C249" s="55" t="s">
        <v>394</v>
      </c>
      <c r="D249" s="56" t="s">
        <v>11</v>
      </c>
      <c r="E249" s="76">
        <v>147</v>
      </c>
      <c r="F249" s="58"/>
      <c r="G249" s="59">
        <f t="shared" ref="G249:G281" si="54">ROUND(E249*F249,2)</f>
        <v>0</v>
      </c>
      <c r="H249" s="60"/>
    </row>
    <row r="250" spans="1:8" ht="25.5" x14ac:dyDescent="0.25">
      <c r="A250" s="82" t="s">
        <v>832</v>
      </c>
      <c r="B250" s="162" t="s">
        <v>395</v>
      </c>
      <c r="C250" s="55" t="s">
        <v>396</v>
      </c>
      <c r="D250" s="56" t="s">
        <v>11</v>
      </c>
      <c r="E250" s="75">
        <v>1321</v>
      </c>
      <c r="F250" s="58"/>
      <c r="G250" s="59">
        <f t="shared" si="54"/>
        <v>0</v>
      </c>
      <c r="H250" s="60"/>
    </row>
    <row r="251" spans="1:8" ht="25.5" x14ac:dyDescent="0.25">
      <c r="A251" s="82" t="s">
        <v>833</v>
      </c>
      <c r="B251" s="162" t="s">
        <v>397</v>
      </c>
      <c r="C251" s="55" t="s">
        <v>398</v>
      </c>
      <c r="D251" s="56" t="s">
        <v>11</v>
      </c>
      <c r="E251" s="75">
        <v>5928</v>
      </c>
      <c r="F251" s="58"/>
      <c r="G251" s="59">
        <f t="shared" si="54"/>
        <v>0</v>
      </c>
      <c r="H251" s="106"/>
    </row>
    <row r="252" spans="1:8" ht="25.5" x14ac:dyDescent="0.25">
      <c r="A252" s="82" t="s">
        <v>834</v>
      </c>
      <c r="B252" s="162" t="s">
        <v>399</v>
      </c>
      <c r="C252" s="55" t="s">
        <v>400</v>
      </c>
      <c r="D252" s="56" t="s">
        <v>11</v>
      </c>
      <c r="E252" s="75">
        <v>665</v>
      </c>
      <c r="F252" s="58"/>
      <c r="G252" s="59">
        <f t="shared" si="54"/>
        <v>0</v>
      </c>
      <c r="H252" s="106"/>
    </row>
    <row r="253" spans="1:8" ht="25.5" x14ac:dyDescent="0.25">
      <c r="A253" s="82" t="s">
        <v>835</v>
      </c>
      <c r="B253" s="162" t="s">
        <v>401</v>
      </c>
      <c r="C253" s="55" t="s">
        <v>402</v>
      </c>
      <c r="D253" s="56" t="s">
        <v>11</v>
      </c>
      <c r="E253" s="76">
        <v>573</v>
      </c>
      <c r="F253" s="58"/>
      <c r="G253" s="59">
        <f t="shared" si="54"/>
        <v>0</v>
      </c>
      <c r="H253" s="66"/>
    </row>
    <row r="254" spans="1:8" ht="25.5" x14ac:dyDescent="0.25">
      <c r="A254" s="82" t="s">
        <v>836</v>
      </c>
      <c r="B254" s="162" t="s">
        <v>403</v>
      </c>
      <c r="C254" s="55" t="s">
        <v>404</v>
      </c>
      <c r="D254" s="56" t="s">
        <v>11</v>
      </c>
      <c r="E254" s="76">
        <v>363</v>
      </c>
      <c r="F254" s="58"/>
      <c r="G254" s="59">
        <f t="shared" si="54"/>
        <v>0</v>
      </c>
      <c r="H254" s="60"/>
    </row>
    <row r="255" spans="1:8" x14ac:dyDescent="0.25">
      <c r="A255" s="82" t="s">
        <v>837</v>
      </c>
      <c r="B255" s="162" t="s">
        <v>405</v>
      </c>
      <c r="C255" s="55" t="s">
        <v>406</v>
      </c>
      <c r="D255" s="56" t="s">
        <v>11</v>
      </c>
      <c r="E255" s="75">
        <v>150</v>
      </c>
      <c r="F255" s="58"/>
      <c r="G255" s="59">
        <f t="shared" si="54"/>
        <v>0</v>
      </c>
      <c r="H255" s="60"/>
    </row>
    <row r="256" spans="1:8" x14ac:dyDescent="0.25">
      <c r="A256" s="82" t="s">
        <v>838</v>
      </c>
      <c r="B256" s="162" t="s">
        <v>407</v>
      </c>
      <c r="C256" s="55" t="s">
        <v>408</v>
      </c>
      <c r="D256" s="56" t="s">
        <v>11</v>
      </c>
      <c r="E256" s="75">
        <v>150</v>
      </c>
      <c r="F256" s="58"/>
      <c r="G256" s="59">
        <f t="shared" si="54"/>
        <v>0</v>
      </c>
      <c r="H256" s="60"/>
    </row>
    <row r="257" spans="1:8" x14ac:dyDescent="0.25">
      <c r="A257" s="82" t="s">
        <v>977</v>
      </c>
      <c r="B257" s="156" t="s">
        <v>409</v>
      </c>
      <c r="C257" s="55" t="s">
        <v>410</v>
      </c>
      <c r="D257" s="56" t="s">
        <v>0</v>
      </c>
      <c r="E257" s="76">
        <v>12</v>
      </c>
      <c r="F257" s="58"/>
      <c r="G257" s="59">
        <f t="shared" si="54"/>
        <v>0</v>
      </c>
      <c r="H257" s="66"/>
    </row>
    <row r="258" spans="1:8" x14ac:dyDescent="0.25">
      <c r="A258" s="82" t="s">
        <v>839</v>
      </c>
      <c r="B258" s="162" t="s">
        <v>411</v>
      </c>
      <c r="C258" s="55" t="s">
        <v>412</v>
      </c>
      <c r="D258" s="56" t="s">
        <v>11</v>
      </c>
      <c r="E258" s="76">
        <v>220</v>
      </c>
      <c r="F258" s="58"/>
      <c r="G258" s="59">
        <f t="shared" si="54"/>
        <v>0</v>
      </c>
      <c r="H258" s="66"/>
    </row>
    <row r="259" spans="1:8" ht="25.5" x14ac:dyDescent="0.25">
      <c r="A259" s="82" t="s">
        <v>840</v>
      </c>
      <c r="B259" s="156" t="s">
        <v>413</v>
      </c>
      <c r="C259" s="55" t="s">
        <v>414</v>
      </c>
      <c r="D259" s="56" t="s">
        <v>11</v>
      </c>
      <c r="E259" s="76">
        <v>220</v>
      </c>
      <c r="F259" s="58"/>
      <c r="G259" s="59">
        <f t="shared" si="54"/>
        <v>0</v>
      </c>
      <c r="H259" s="107"/>
    </row>
    <row r="260" spans="1:8" ht="25.5" x14ac:dyDescent="0.25">
      <c r="A260" s="82" t="s">
        <v>841</v>
      </c>
      <c r="B260" s="156" t="s">
        <v>415</v>
      </c>
      <c r="C260" s="55" t="s">
        <v>416</v>
      </c>
      <c r="D260" s="56" t="s">
        <v>11</v>
      </c>
      <c r="E260" s="76">
        <v>280</v>
      </c>
      <c r="F260" s="58"/>
      <c r="G260" s="59">
        <f t="shared" si="54"/>
        <v>0</v>
      </c>
      <c r="H260" s="66"/>
    </row>
    <row r="261" spans="1:8" ht="25.5" x14ac:dyDescent="0.25">
      <c r="A261" s="82" t="s">
        <v>842</v>
      </c>
      <c r="B261" s="156" t="s">
        <v>417</v>
      </c>
      <c r="C261" s="55" t="s">
        <v>418</v>
      </c>
      <c r="D261" s="56" t="s">
        <v>11</v>
      </c>
      <c r="E261" s="76">
        <v>330</v>
      </c>
      <c r="F261" s="58"/>
      <c r="G261" s="59">
        <f t="shared" si="54"/>
        <v>0</v>
      </c>
      <c r="H261" s="66"/>
    </row>
    <row r="262" spans="1:8" ht="25.5" x14ac:dyDescent="0.25">
      <c r="A262" s="82" t="s">
        <v>843</v>
      </c>
      <c r="B262" s="156" t="s">
        <v>419</v>
      </c>
      <c r="C262" s="55" t="s">
        <v>420</v>
      </c>
      <c r="D262" s="56" t="s">
        <v>11</v>
      </c>
      <c r="E262" s="76">
        <v>125</v>
      </c>
      <c r="F262" s="58"/>
      <c r="G262" s="59">
        <f t="shared" si="54"/>
        <v>0</v>
      </c>
      <c r="H262" s="66"/>
    </row>
    <row r="263" spans="1:8" ht="25.5" x14ac:dyDescent="0.25">
      <c r="A263" s="82" t="s">
        <v>844</v>
      </c>
      <c r="B263" s="156" t="s">
        <v>421</v>
      </c>
      <c r="C263" s="55" t="s">
        <v>422</v>
      </c>
      <c r="D263" s="56" t="s">
        <v>11</v>
      </c>
      <c r="E263" s="76">
        <v>100</v>
      </c>
      <c r="F263" s="58"/>
      <c r="G263" s="59">
        <f t="shared" si="54"/>
        <v>0</v>
      </c>
      <c r="H263" s="60"/>
    </row>
    <row r="264" spans="1:8" ht="25.5" x14ac:dyDescent="0.25">
      <c r="A264" s="82" t="s">
        <v>845</v>
      </c>
      <c r="B264" s="162" t="s">
        <v>423</v>
      </c>
      <c r="C264" s="55" t="s">
        <v>424</v>
      </c>
      <c r="D264" s="56" t="s">
        <v>11</v>
      </c>
      <c r="E264" s="75">
        <v>434</v>
      </c>
      <c r="F264" s="58"/>
      <c r="G264" s="59">
        <f t="shared" si="54"/>
        <v>0</v>
      </c>
      <c r="H264" s="60"/>
    </row>
    <row r="265" spans="1:8" ht="25.5" x14ac:dyDescent="0.25">
      <c r="A265" s="82" t="s">
        <v>846</v>
      </c>
      <c r="B265" s="162" t="s">
        <v>425</v>
      </c>
      <c r="C265" s="55" t="s">
        <v>426</v>
      </c>
      <c r="D265" s="56" t="s">
        <v>11</v>
      </c>
      <c r="E265" s="75">
        <v>221</v>
      </c>
      <c r="F265" s="58"/>
      <c r="G265" s="59">
        <f t="shared" si="54"/>
        <v>0</v>
      </c>
      <c r="H265" s="60"/>
    </row>
    <row r="266" spans="1:8" ht="25.5" x14ac:dyDescent="0.25">
      <c r="A266" s="82" t="s">
        <v>913</v>
      </c>
      <c r="B266" s="162" t="s">
        <v>427</v>
      </c>
      <c r="C266" s="55" t="s">
        <v>428</v>
      </c>
      <c r="D266" s="56" t="s">
        <v>11</v>
      </c>
      <c r="E266" s="75">
        <v>412</v>
      </c>
      <c r="F266" s="58"/>
      <c r="G266" s="59">
        <f t="shared" si="54"/>
        <v>0</v>
      </c>
      <c r="H266" s="60"/>
    </row>
    <row r="267" spans="1:8" x14ac:dyDescent="0.25">
      <c r="A267" s="82" t="s">
        <v>1029</v>
      </c>
      <c r="B267" s="162" t="s">
        <v>429</v>
      </c>
      <c r="C267" s="55" t="s">
        <v>430</v>
      </c>
      <c r="D267" s="56" t="s">
        <v>0</v>
      </c>
      <c r="E267" s="76">
        <v>70</v>
      </c>
      <c r="F267" s="58"/>
      <c r="G267" s="59">
        <f t="shared" si="54"/>
        <v>0</v>
      </c>
      <c r="H267" s="60"/>
    </row>
    <row r="268" spans="1:8" x14ac:dyDescent="0.25">
      <c r="A268" s="82" t="s">
        <v>1031</v>
      </c>
      <c r="B268" s="170" t="s">
        <v>431</v>
      </c>
      <c r="C268" s="55" t="s">
        <v>432</v>
      </c>
      <c r="D268" s="56" t="s">
        <v>0</v>
      </c>
      <c r="E268" s="76">
        <v>118</v>
      </c>
      <c r="F268" s="58"/>
      <c r="G268" s="59">
        <f t="shared" si="54"/>
        <v>0</v>
      </c>
      <c r="H268" s="60"/>
    </row>
    <row r="269" spans="1:8" x14ac:dyDescent="0.25">
      <c r="A269" s="82" t="s">
        <v>1032</v>
      </c>
      <c r="B269" s="162" t="s">
        <v>433</v>
      </c>
      <c r="C269" s="55" t="s">
        <v>434</v>
      </c>
      <c r="D269" s="56" t="s">
        <v>0</v>
      </c>
      <c r="E269" s="76">
        <v>15</v>
      </c>
      <c r="F269" s="58"/>
      <c r="G269" s="59">
        <f t="shared" si="54"/>
        <v>0</v>
      </c>
      <c r="H269" s="60"/>
    </row>
    <row r="270" spans="1:8" x14ac:dyDescent="0.25">
      <c r="A270" s="82" t="s">
        <v>1033</v>
      </c>
      <c r="B270" s="162" t="s">
        <v>435</v>
      </c>
      <c r="C270" s="55" t="s">
        <v>436</v>
      </c>
      <c r="D270" s="56" t="s">
        <v>0</v>
      </c>
      <c r="E270" s="76">
        <v>42</v>
      </c>
      <c r="F270" s="58"/>
      <c r="G270" s="59">
        <f t="shared" si="54"/>
        <v>0</v>
      </c>
      <c r="H270" s="60"/>
    </row>
    <row r="271" spans="1:8" x14ac:dyDescent="0.25">
      <c r="A271" s="82" t="s">
        <v>1034</v>
      </c>
      <c r="B271" s="176" t="s">
        <v>441</v>
      </c>
      <c r="C271" s="55" t="s">
        <v>442</v>
      </c>
      <c r="D271" s="56" t="s">
        <v>17</v>
      </c>
      <c r="E271" s="76">
        <v>58</v>
      </c>
      <c r="F271" s="58"/>
      <c r="G271" s="65">
        <f t="shared" si="54"/>
        <v>0</v>
      </c>
      <c r="H271" s="60"/>
    </row>
    <row r="272" spans="1:8" x14ac:dyDescent="0.25">
      <c r="A272" s="82" t="s">
        <v>1035</v>
      </c>
      <c r="B272" s="176" t="s">
        <v>443</v>
      </c>
      <c r="C272" s="55" t="s">
        <v>444</v>
      </c>
      <c r="D272" s="56" t="s">
        <v>17</v>
      </c>
      <c r="E272" s="76">
        <v>58</v>
      </c>
      <c r="F272" s="58"/>
      <c r="G272" s="65">
        <f t="shared" ref="G272" si="55">ROUND(E272*F272,2)</f>
        <v>0</v>
      </c>
      <c r="H272" s="60"/>
    </row>
    <row r="273" spans="1:8" x14ac:dyDescent="0.25">
      <c r="A273" s="82" t="s">
        <v>1036</v>
      </c>
      <c r="B273" s="156" t="s">
        <v>445</v>
      </c>
      <c r="C273" s="55" t="s">
        <v>446</v>
      </c>
      <c r="D273" s="56" t="s">
        <v>0</v>
      </c>
      <c r="E273" s="76">
        <v>1</v>
      </c>
      <c r="F273" s="58"/>
      <c r="G273" s="59">
        <f t="shared" si="54"/>
        <v>0</v>
      </c>
      <c r="H273" s="60"/>
    </row>
    <row r="274" spans="1:8" x14ac:dyDescent="0.25">
      <c r="A274" s="82" t="s">
        <v>1037</v>
      </c>
      <c r="B274" s="156" t="s">
        <v>447</v>
      </c>
      <c r="C274" s="55" t="s">
        <v>448</v>
      </c>
      <c r="D274" s="56" t="s">
        <v>0</v>
      </c>
      <c r="E274" s="76">
        <v>2</v>
      </c>
      <c r="F274" s="58"/>
      <c r="G274" s="59">
        <f t="shared" si="54"/>
        <v>0</v>
      </c>
      <c r="H274" s="60"/>
    </row>
    <row r="275" spans="1:8" x14ac:dyDescent="0.25">
      <c r="A275" s="82" t="s">
        <v>1038</v>
      </c>
      <c r="B275" s="156" t="s">
        <v>669</v>
      </c>
      <c r="C275" s="55" t="s">
        <v>670</v>
      </c>
      <c r="D275" s="56" t="s">
        <v>0</v>
      </c>
      <c r="E275" s="76">
        <v>1</v>
      </c>
      <c r="F275" s="58"/>
      <c r="G275" s="59">
        <f t="shared" si="54"/>
        <v>0</v>
      </c>
      <c r="H275" s="60"/>
    </row>
    <row r="276" spans="1:8" x14ac:dyDescent="0.25">
      <c r="A276" s="82" t="s">
        <v>1039</v>
      </c>
      <c r="B276" s="156" t="s">
        <v>449</v>
      </c>
      <c r="C276" s="55" t="s">
        <v>450</v>
      </c>
      <c r="D276" s="56" t="s">
        <v>0</v>
      </c>
      <c r="E276" s="76">
        <v>3</v>
      </c>
      <c r="F276" s="58"/>
      <c r="G276" s="59">
        <f t="shared" si="54"/>
        <v>0</v>
      </c>
      <c r="H276" s="60"/>
    </row>
    <row r="277" spans="1:8" x14ac:dyDescent="0.25">
      <c r="A277" s="82" t="s">
        <v>1204</v>
      </c>
      <c r="B277" s="156" t="s">
        <v>451</v>
      </c>
      <c r="C277" s="55" t="s">
        <v>452</v>
      </c>
      <c r="D277" s="56" t="s">
        <v>0</v>
      </c>
      <c r="E277" s="76">
        <v>2</v>
      </c>
      <c r="F277" s="58"/>
      <c r="G277" s="59">
        <f t="shared" si="54"/>
        <v>0</v>
      </c>
      <c r="H277" s="60"/>
    </row>
    <row r="278" spans="1:8" x14ac:dyDescent="0.25">
      <c r="A278" s="82" t="s">
        <v>1205</v>
      </c>
      <c r="B278" s="156" t="s">
        <v>453</v>
      </c>
      <c r="C278" s="55" t="s">
        <v>454</v>
      </c>
      <c r="D278" s="56" t="s">
        <v>0</v>
      </c>
      <c r="E278" s="76">
        <v>2</v>
      </c>
      <c r="F278" s="58"/>
      <c r="G278" s="59">
        <f t="shared" si="54"/>
        <v>0</v>
      </c>
      <c r="H278" s="60"/>
    </row>
    <row r="279" spans="1:8" x14ac:dyDescent="0.25">
      <c r="A279" s="82" t="s">
        <v>1206</v>
      </c>
      <c r="B279" s="156" t="s">
        <v>455</v>
      </c>
      <c r="C279" s="55" t="s">
        <v>1066</v>
      </c>
      <c r="D279" s="56" t="s">
        <v>0</v>
      </c>
      <c r="E279" s="76">
        <v>3</v>
      </c>
      <c r="F279" s="58"/>
      <c r="G279" s="59">
        <f t="shared" si="54"/>
        <v>0</v>
      </c>
      <c r="H279" s="60"/>
    </row>
    <row r="280" spans="1:8" x14ac:dyDescent="0.25">
      <c r="A280" s="82" t="s">
        <v>1207</v>
      </c>
      <c r="B280" s="156" t="s">
        <v>456</v>
      </c>
      <c r="C280" s="55" t="s">
        <v>457</v>
      </c>
      <c r="D280" s="56" t="s">
        <v>0</v>
      </c>
      <c r="E280" s="76">
        <v>2</v>
      </c>
      <c r="F280" s="58"/>
      <c r="G280" s="59">
        <f t="shared" si="54"/>
        <v>0</v>
      </c>
      <c r="H280" s="60"/>
    </row>
    <row r="281" spans="1:8" ht="25.5" x14ac:dyDescent="0.25">
      <c r="A281" s="82" t="s">
        <v>1208</v>
      </c>
      <c r="B281" s="156" t="s">
        <v>458</v>
      </c>
      <c r="C281" s="55" t="s">
        <v>1067</v>
      </c>
      <c r="D281" s="56" t="s">
        <v>0</v>
      </c>
      <c r="E281" s="76">
        <v>1</v>
      </c>
      <c r="F281" s="58"/>
      <c r="G281" s="59">
        <f t="shared" si="54"/>
        <v>0</v>
      </c>
      <c r="H281" s="60"/>
    </row>
    <row r="282" spans="1:8" x14ac:dyDescent="0.25">
      <c r="A282" s="82" t="s">
        <v>1209</v>
      </c>
      <c r="B282" s="156" t="s">
        <v>459</v>
      </c>
      <c r="C282" s="55" t="s">
        <v>460</v>
      </c>
      <c r="D282" s="56" t="s">
        <v>0</v>
      </c>
      <c r="E282" s="76">
        <v>2</v>
      </c>
      <c r="F282" s="58"/>
      <c r="G282" s="59">
        <f t="shared" ref="G282:G315" si="56">ROUND(E282*F282,2)</f>
        <v>0</v>
      </c>
      <c r="H282" s="60"/>
    </row>
    <row r="283" spans="1:8" ht="25.5" x14ac:dyDescent="0.25">
      <c r="A283" s="82" t="s">
        <v>1210</v>
      </c>
      <c r="B283" s="156" t="s">
        <v>461</v>
      </c>
      <c r="C283" s="55" t="s">
        <v>462</v>
      </c>
      <c r="D283" s="56" t="s">
        <v>0</v>
      </c>
      <c r="E283" s="76">
        <v>1</v>
      </c>
      <c r="F283" s="58"/>
      <c r="G283" s="59">
        <f t="shared" si="56"/>
        <v>0</v>
      </c>
      <c r="H283" s="60"/>
    </row>
    <row r="284" spans="1:8" x14ac:dyDescent="0.25">
      <c r="A284" s="82" t="s">
        <v>1211</v>
      </c>
      <c r="B284" s="156" t="s">
        <v>463</v>
      </c>
      <c r="C284" s="55" t="s">
        <v>464</v>
      </c>
      <c r="D284" s="56" t="s">
        <v>0</v>
      </c>
      <c r="E284" s="76">
        <v>4</v>
      </c>
      <c r="F284" s="58"/>
      <c r="G284" s="59">
        <f t="shared" si="56"/>
        <v>0</v>
      </c>
      <c r="H284" s="60"/>
    </row>
    <row r="285" spans="1:8" x14ac:dyDescent="0.25">
      <c r="A285" s="82" t="s">
        <v>1212</v>
      </c>
      <c r="B285" s="156" t="s">
        <v>465</v>
      </c>
      <c r="C285" s="55" t="s">
        <v>466</v>
      </c>
      <c r="D285" s="56" t="s">
        <v>0</v>
      </c>
      <c r="E285" s="76">
        <v>4</v>
      </c>
      <c r="F285" s="58"/>
      <c r="G285" s="59">
        <f t="shared" si="56"/>
        <v>0</v>
      </c>
      <c r="H285" s="60"/>
    </row>
    <row r="286" spans="1:8" ht="25.5" x14ac:dyDescent="0.25">
      <c r="A286" s="82" t="s">
        <v>1213</v>
      </c>
      <c r="B286" s="176" t="s">
        <v>1068</v>
      </c>
      <c r="C286" s="55" t="s">
        <v>1150</v>
      </c>
      <c r="D286" s="56" t="s">
        <v>0</v>
      </c>
      <c r="E286" s="76">
        <v>31</v>
      </c>
      <c r="F286" s="58"/>
      <c r="G286" s="65">
        <f t="shared" si="56"/>
        <v>0</v>
      </c>
      <c r="H286" s="60"/>
    </row>
    <row r="287" spans="1:8" ht="25.5" x14ac:dyDescent="0.25">
      <c r="A287" s="82" t="s">
        <v>1214</v>
      </c>
      <c r="B287" s="156" t="s">
        <v>1151</v>
      </c>
      <c r="C287" s="55" t="s">
        <v>1152</v>
      </c>
      <c r="D287" s="56" t="s">
        <v>0</v>
      </c>
      <c r="E287" s="76">
        <v>28</v>
      </c>
      <c r="F287" s="58"/>
      <c r="G287" s="65">
        <f t="shared" si="56"/>
        <v>0</v>
      </c>
      <c r="H287" s="60"/>
    </row>
    <row r="288" spans="1:8" x14ac:dyDescent="0.25">
      <c r="A288" s="82" t="s">
        <v>1215</v>
      </c>
      <c r="B288" s="156" t="s">
        <v>924</v>
      </c>
      <c r="C288" s="55" t="s">
        <v>925</v>
      </c>
      <c r="D288" s="56" t="s">
        <v>0</v>
      </c>
      <c r="E288" s="76">
        <v>7</v>
      </c>
      <c r="F288" s="58"/>
      <c r="G288" s="65">
        <f t="shared" si="56"/>
        <v>0</v>
      </c>
      <c r="H288" s="60"/>
    </row>
    <row r="289" spans="1:8" ht="25.5" x14ac:dyDescent="0.25">
      <c r="A289" s="82" t="s">
        <v>1216</v>
      </c>
      <c r="B289" s="171" t="s">
        <v>1153</v>
      </c>
      <c r="C289" s="55" t="s">
        <v>1154</v>
      </c>
      <c r="D289" s="56" t="s">
        <v>0</v>
      </c>
      <c r="E289" s="76">
        <v>10</v>
      </c>
      <c r="F289" s="58"/>
      <c r="G289" s="59">
        <f t="shared" si="56"/>
        <v>0</v>
      </c>
      <c r="H289" s="60"/>
    </row>
    <row r="290" spans="1:8" ht="25.5" x14ac:dyDescent="0.25">
      <c r="A290" s="82" t="s">
        <v>1217</v>
      </c>
      <c r="B290" s="162" t="s">
        <v>471</v>
      </c>
      <c r="C290" s="55" t="s">
        <v>472</v>
      </c>
      <c r="D290" s="56" t="s">
        <v>0</v>
      </c>
      <c r="E290" s="76">
        <v>34</v>
      </c>
      <c r="F290" s="58"/>
      <c r="G290" s="65">
        <f t="shared" si="56"/>
        <v>0</v>
      </c>
      <c r="H290" s="60"/>
    </row>
    <row r="291" spans="1:8" ht="25.5" x14ac:dyDescent="0.25">
      <c r="A291" s="82" t="s">
        <v>1218</v>
      </c>
      <c r="B291" s="156" t="s">
        <v>473</v>
      </c>
      <c r="C291" s="55" t="s">
        <v>474</v>
      </c>
      <c r="D291" s="56" t="s">
        <v>0</v>
      </c>
      <c r="E291" s="76">
        <v>150</v>
      </c>
      <c r="F291" s="58"/>
      <c r="G291" s="59">
        <f t="shared" si="56"/>
        <v>0</v>
      </c>
      <c r="H291" s="60"/>
    </row>
    <row r="292" spans="1:8" ht="38.25" x14ac:dyDescent="0.25">
      <c r="A292" s="82" t="s">
        <v>1219</v>
      </c>
      <c r="B292" s="170" t="s">
        <v>1155</v>
      </c>
      <c r="C292" s="55" t="s">
        <v>1363</v>
      </c>
      <c r="D292" s="67" t="s">
        <v>0</v>
      </c>
      <c r="E292" s="76">
        <v>6</v>
      </c>
      <c r="F292" s="58"/>
      <c r="G292" s="65">
        <f t="shared" si="56"/>
        <v>0</v>
      </c>
      <c r="H292" s="60"/>
    </row>
    <row r="293" spans="1:8" ht="38.25" x14ac:dyDescent="0.25">
      <c r="A293" s="82" t="s">
        <v>1220</v>
      </c>
      <c r="B293" s="170" t="s">
        <v>1156</v>
      </c>
      <c r="C293" s="55" t="s">
        <v>1157</v>
      </c>
      <c r="D293" s="56" t="s">
        <v>0</v>
      </c>
      <c r="E293" s="76">
        <v>68</v>
      </c>
      <c r="F293" s="58"/>
      <c r="G293" s="59">
        <f t="shared" si="56"/>
        <v>0</v>
      </c>
      <c r="H293" s="60"/>
    </row>
    <row r="294" spans="1:8" ht="38.25" x14ac:dyDescent="0.25">
      <c r="A294" s="82" t="s">
        <v>1221</v>
      </c>
      <c r="B294" s="170" t="s">
        <v>475</v>
      </c>
      <c r="C294" s="55" t="s">
        <v>1364</v>
      </c>
      <c r="D294" s="56" t="s">
        <v>0</v>
      </c>
      <c r="E294" s="76">
        <v>16</v>
      </c>
      <c r="F294" s="58"/>
      <c r="G294" s="59">
        <f t="shared" si="56"/>
        <v>0</v>
      </c>
      <c r="H294" s="60"/>
    </row>
    <row r="295" spans="1:8" x14ac:dyDescent="0.25">
      <c r="A295" s="82" t="s">
        <v>1222</v>
      </c>
      <c r="B295" s="170" t="s">
        <v>467</v>
      </c>
      <c r="C295" s="55" t="s">
        <v>468</v>
      </c>
      <c r="D295" s="56" t="s">
        <v>0</v>
      </c>
      <c r="E295" s="76">
        <v>284</v>
      </c>
      <c r="F295" s="58"/>
      <c r="G295" s="59">
        <f t="shared" ref="G295:G296" si="57">ROUND(E295*F295,2)</f>
        <v>0</v>
      </c>
      <c r="H295" s="60"/>
    </row>
    <row r="296" spans="1:8" x14ac:dyDescent="0.25">
      <c r="A296" s="82" t="s">
        <v>1223</v>
      </c>
      <c r="B296" s="170" t="s">
        <v>469</v>
      </c>
      <c r="C296" s="55" t="s">
        <v>470</v>
      </c>
      <c r="D296" s="56" t="s">
        <v>0</v>
      </c>
      <c r="E296" s="76">
        <v>284</v>
      </c>
      <c r="F296" s="58"/>
      <c r="G296" s="59">
        <f t="shared" si="57"/>
        <v>0</v>
      </c>
      <c r="H296" s="60"/>
    </row>
    <row r="297" spans="1:8" ht="25.5" x14ac:dyDescent="0.25">
      <c r="A297" s="82" t="s">
        <v>1224</v>
      </c>
      <c r="B297" s="162" t="s">
        <v>476</v>
      </c>
      <c r="C297" s="55" t="s">
        <v>477</v>
      </c>
      <c r="D297" s="56" t="s">
        <v>0</v>
      </c>
      <c r="E297" s="75">
        <v>4</v>
      </c>
      <c r="F297" s="58"/>
      <c r="G297" s="59">
        <f t="shared" si="56"/>
        <v>0</v>
      </c>
      <c r="H297" s="60"/>
    </row>
    <row r="298" spans="1:8" x14ac:dyDescent="0.25">
      <c r="A298" s="82" t="s">
        <v>1225</v>
      </c>
      <c r="B298" s="156" t="s">
        <v>478</v>
      </c>
      <c r="C298" s="55" t="s">
        <v>479</v>
      </c>
      <c r="D298" s="56" t="s">
        <v>0</v>
      </c>
      <c r="E298" s="75">
        <v>4</v>
      </c>
      <c r="F298" s="58"/>
      <c r="G298" s="59">
        <f t="shared" si="56"/>
        <v>0</v>
      </c>
      <c r="H298" s="60"/>
    </row>
    <row r="299" spans="1:8" x14ac:dyDescent="0.25">
      <c r="A299" s="82" t="s">
        <v>1226</v>
      </c>
      <c r="B299" s="156" t="s">
        <v>480</v>
      </c>
      <c r="C299" s="55" t="s">
        <v>481</v>
      </c>
      <c r="D299" s="56" t="s">
        <v>0</v>
      </c>
      <c r="E299" s="75">
        <v>100</v>
      </c>
      <c r="F299" s="58"/>
      <c r="G299" s="59">
        <f t="shared" si="56"/>
        <v>0</v>
      </c>
      <c r="H299" s="60"/>
    </row>
    <row r="300" spans="1:8" x14ac:dyDescent="0.25">
      <c r="A300" s="82" t="s">
        <v>1227</v>
      </c>
      <c r="B300" s="162" t="s">
        <v>482</v>
      </c>
      <c r="C300" s="55" t="s">
        <v>483</v>
      </c>
      <c r="D300" s="56" t="s">
        <v>0</v>
      </c>
      <c r="E300" s="75">
        <v>81</v>
      </c>
      <c r="F300" s="58"/>
      <c r="G300" s="59">
        <f t="shared" si="56"/>
        <v>0</v>
      </c>
      <c r="H300" s="60"/>
    </row>
    <row r="301" spans="1:8" x14ac:dyDescent="0.25">
      <c r="A301" s="82" t="s">
        <v>1228</v>
      </c>
      <c r="B301" s="156" t="s">
        <v>484</v>
      </c>
      <c r="C301" s="55" t="s">
        <v>485</v>
      </c>
      <c r="D301" s="56" t="s">
        <v>0</v>
      </c>
      <c r="E301" s="75">
        <v>250</v>
      </c>
      <c r="F301" s="58"/>
      <c r="G301" s="59">
        <f t="shared" si="56"/>
        <v>0</v>
      </c>
      <c r="H301" s="60"/>
    </row>
    <row r="302" spans="1:8" ht="25.5" x14ac:dyDescent="0.25">
      <c r="A302" s="82" t="s">
        <v>1229</v>
      </c>
      <c r="B302" s="156" t="s">
        <v>486</v>
      </c>
      <c r="C302" s="55" t="s">
        <v>487</v>
      </c>
      <c r="D302" s="56" t="s">
        <v>0</v>
      </c>
      <c r="E302" s="75">
        <v>12</v>
      </c>
      <c r="F302" s="58"/>
      <c r="G302" s="59">
        <f t="shared" si="56"/>
        <v>0</v>
      </c>
      <c r="H302" s="60"/>
    </row>
    <row r="303" spans="1:8" x14ac:dyDescent="0.25">
      <c r="A303" s="82" t="s">
        <v>1230</v>
      </c>
      <c r="B303" s="162" t="s">
        <v>488</v>
      </c>
      <c r="C303" s="55" t="s">
        <v>489</v>
      </c>
      <c r="D303" s="56" t="s">
        <v>0</v>
      </c>
      <c r="E303" s="76">
        <v>108</v>
      </c>
      <c r="F303" s="58"/>
      <c r="G303" s="59">
        <f t="shared" si="56"/>
        <v>0</v>
      </c>
      <c r="H303" s="60"/>
    </row>
    <row r="304" spans="1:8" x14ac:dyDescent="0.25">
      <c r="A304" s="82" t="s">
        <v>1231</v>
      </c>
      <c r="B304" s="161" t="s">
        <v>490</v>
      </c>
      <c r="C304" s="55" t="s">
        <v>491</v>
      </c>
      <c r="D304" s="56" t="s">
        <v>0</v>
      </c>
      <c r="E304" s="76">
        <v>20</v>
      </c>
      <c r="F304" s="58"/>
      <c r="G304" s="59">
        <f t="shared" si="56"/>
        <v>0</v>
      </c>
      <c r="H304" s="60"/>
    </row>
    <row r="305" spans="1:8" x14ac:dyDescent="0.25">
      <c r="A305" s="82" t="s">
        <v>1232</v>
      </c>
      <c r="B305" s="161" t="s">
        <v>492</v>
      </c>
      <c r="C305" s="55" t="s">
        <v>493</v>
      </c>
      <c r="D305" s="56" t="s">
        <v>0</v>
      </c>
      <c r="E305" s="76">
        <v>20</v>
      </c>
      <c r="F305" s="58"/>
      <c r="G305" s="59">
        <f t="shared" si="56"/>
        <v>0</v>
      </c>
      <c r="H305" s="60"/>
    </row>
    <row r="306" spans="1:8" x14ac:dyDescent="0.25">
      <c r="A306" s="82" t="s">
        <v>1233</v>
      </c>
      <c r="B306" s="161" t="s">
        <v>494</v>
      </c>
      <c r="C306" s="55" t="s">
        <v>495</v>
      </c>
      <c r="D306" s="56" t="s">
        <v>0</v>
      </c>
      <c r="E306" s="76">
        <v>18</v>
      </c>
      <c r="F306" s="58"/>
      <c r="G306" s="59">
        <f t="shared" si="56"/>
        <v>0</v>
      </c>
      <c r="H306" s="60"/>
    </row>
    <row r="307" spans="1:8" x14ac:dyDescent="0.25">
      <c r="A307" s="82" t="s">
        <v>1234</v>
      </c>
      <c r="B307" s="156" t="s">
        <v>496</v>
      </c>
      <c r="C307" s="55" t="s">
        <v>497</v>
      </c>
      <c r="D307" s="56" t="s">
        <v>0</v>
      </c>
      <c r="E307" s="76">
        <v>6</v>
      </c>
      <c r="F307" s="58"/>
      <c r="G307" s="59">
        <f t="shared" si="56"/>
        <v>0</v>
      </c>
      <c r="H307" s="60"/>
    </row>
    <row r="308" spans="1:8" x14ac:dyDescent="0.25">
      <c r="A308" s="82" t="s">
        <v>1235</v>
      </c>
      <c r="B308" s="156" t="s">
        <v>498</v>
      </c>
      <c r="C308" s="55" t="s">
        <v>499</v>
      </c>
      <c r="D308" s="56" t="s">
        <v>0</v>
      </c>
      <c r="E308" s="76">
        <v>6</v>
      </c>
      <c r="F308" s="58"/>
      <c r="G308" s="59">
        <f t="shared" si="56"/>
        <v>0</v>
      </c>
      <c r="H308" s="60"/>
    </row>
    <row r="309" spans="1:8" x14ac:dyDescent="0.25">
      <c r="A309" s="82" t="s">
        <v>1236</v>
      </c>
      <c r="B309" s="156" t="s">
        <v>500</v>
      </c>
      <c r="C309" s="55" t="s">
        <v>501</v>
      </c>
      <c r="D309" s="56" t="s">
        <v>0</v>
      </c>
      <c r="E309" s="76">
        <v>30</v>
      </c>
      <c r="F309" s="58"/>
      <c r="G309" s="59">
        <f t="shared" si="56"/>
        <v>0</v>
      </c>
      <c r="H309" s="60"/>
    </row>
    <row r="310" spans="1:8" x14ac:dyDescent="0.25">
      <c r="A310" s="82" t="s">
        <v>1237</v>
      </c>
      <c r="B310" s="161" t="s">
        <v>502</v>
      </c>
      <c r="C310" s="55" t="s">
        <v>503</v>
      </c>
      <c r="D310" s="56" t="s">
        <v>0</v>
      </c>
      <c r="E310" s="76">
        <v>25</v>
      </c>
      <c r="F310" s="58"/>
      <c r="G310" s="59">
        <f t="shared" si="56"/>
        <v>0</v>
      </c>
      <c r="H310" s="60"/>
    </row>
    <row r="311" spans="1:8" ht="25.5" x14ac:dyDescent="0.25">
      <c r="A311" s="82" t="s">
        <v>1238</v>
      </c>
      <c r="B311" s="162" t="s">
        <v>504</v>
      </c>
      <c r="C311" s="55" t="s">
        <v>505</v>
      </c>
      <c r="D311" s="56" t="s">
        <v>0</v>
      </c>
      <c r="E311" s="76">
        <v>25</v>
      </c>
      <c r="F311" s="58"/>
      <c r="G311" s="59">
        <f t="shared" si="56"/>
        <v>0</v>
      </c>
      <c r="H311" s="60"/>
    </row>
    <row r="312" spans="1:8" ht="25.5" x14ac:dyDescent="0.25">
      <c r="A312" s="82" t="s">
        <v>1239</v>
      </c>
      <c r="B312" s="156" t="s">
        <v>506</v>
      </c>
      <c r="C312" s="55" t="s">
        <v>1069</v>
      </c>
      <c r="D312" s="56" t="s">
        <v>0</v>
      </c>
      <c r="E312" s="76">
        <v>4</v>
      </c>
      <c r="F312" s="58"/>
      <c r="G312" s="59">
        <f t="shared" si="56"/>
        <v>0</v>
      </c>
      <c r="H312" s="60"/>
    </row>
    <row r="313" spans="1:8" ht="25.5" x14ac:dyDescent="0.25">
      <c r="A313" s="82" t="s">
        <v>1240</v>
      </c>
      <c r="B313" s="162" t="s">
        <v>507</v>
      </c>
      <c r="C313" s="55" t="s">
        <v>1365</v>
      </c>
      <c r="D313" s="56" t="s">
        <v>11</v>
      </c>
      <c r="E313" s="76">
        <v>431.24999999999994</v>
      </c>
      <c r="F313" s="58"/>
      <c r="G313" s="59">
        <f t="shared" si="56"/>
        <v>0</v>
      </c>
      <c r="H313" s="60"/>
    </row>
    <row r="314" spans="1:8" ht="25.5" x14ac:dyDescent="0.25">
      <c r="A314" s="82" t="s">
        <v>1241</v>
      </c>
      <c r="B314" s="156" t="s">
        <v>508</v>
      </c>
      <c r="C314" s="55" t="s">
        <v>1070</v>
      </c>
      <c r="D314" s="56" t="s">
        <v>0</v>
      </c>
      <c r="E314" s="76">
        <v>200</v>
      </c>
      <c r="F314" s="58"/>
      <c r="G314" s="59">
        <f t="shared" si="56"/>
        <v>0</v>
      </c>
      <c r="H314" s="60"/>
    </row>
    <row r="315" spans="1:8" ht="25.5" x14ac:dyDescent="0.25">
      <c r="A315" s="82" t="s">
        <v>1242</v>
      </c>
      <c r="B315" s="162" t="s">
        <v>509</v>
      </c>
      <c r="C315" s="55" t="s">
        <v>510</v>
      </c>
      <c r="D315" s="56" t="s">
        <v>0</v>
      </c>
      <c r="E315" s="76">
        <v>110</v>
      </c>
      <c r="F315" s="58"/>
      <c r="G315" s="59">
        <f t="shared" si="56"/>
        <v>0</v>
      </c>
      <c r="H315" s="60"/>
    </row>
    <row r="316" spans="1:8" ht="25.5" x14ac:dyDescent="0.25">
      <c r="A316" s="82" t="s">
        <v>1243</v>
      </c>
      <c r="B316" s="176" t="s">
        <v>610</v>
      </c>
      <c r="C316" s="55" t="s">
        <v>611</v>
      </c>
      <c r="D316" s="56" t="s">
        <v>0</v>
      </c>
      <c r="E316" s="76">
        <v>10</v>
      </c>
      <c r="F316" s="58"/>
      <c r="G316" s="65">
        <f t="shared" ref="G316" si="58">ROUND(E316*F316,2)</f>
        <v>0</v>
      </c>
      <c r="H316" s="60"/>
    </row>
    <row r="317" spans="1:8" ht="89.25" x14ac:dyDescent="0.25">
      <c r="A317" s="82" t="s">
        <v>1244</v>
      </c>
      <c r="B317" s="177" t="s">
        <v>1001</v>
      </c>
      <c r="C317" s="55" t="s">
        <v>1283</v>
      </c>
      <c r="D317" s="67" t="s">
        <v>0</v>
      </c>
      <c r="E317" s="77">
        <v>10</v>
      </c>
      <c r="F317" s="68"/>
      <c r="G317" s="72">
        <f t="shared" ref="G317:G320" si="59">ROUND(E317*F317,2)</f>
        <v>0</v>
      </c>
      <c r="H317" s="60"/>
    </row>
    <row r="318" spans="1:8" ht="25.5" x14ac:dyDescent="0.25">
      <c r="A318" s="82" t="s">
        <v>1245</v>
      </c>
      <c r="B318" s="177" t="s">
        <v>777</v>
      </c>
      <c r="C318" s="55" t="s">
        <v>1011</v>
      </c>
      <c r="D318" s="67" t="s">
        <v>0</v>
      </c>
      <c r="E318" s="77">
        <v>13</v>
      </c>
      <c r="F318" s="68"/>
      <c r="G318" s="72">
        <f t="shared" si="59"/>
        <v>0</v>
      </c>
      <c r="H318" s="60"/>
    </row>
    <row r="319" spans="1:8" ht="25.5" x14ac:dyDescent="0.25">
      <c r="A319" s="82" t="s">
        <v>1281</v>
      </c>
      <c r="B319" s="177" t="s">
        <v>777</v>
      </c>
      <c r="C319" s="55" t="s">
        <v>1025</v>
      </c>
      <c r="D319" s="67" t="s">
        <v>0</v>
      </c>
      <c r="E319" s="77">
        <v>1</v>
      </c>
      <c r="F319" s="68"/>
      <c r="G319" s="72">
        <f t="shared" si="59"/>
        <v>0</v>
      </c>
      <c r="H319" s="60"/>
    </row>
    <row r="320" spans="1:8" ht="38.25" x14ac:dyDescent="0.25">
      <c r="A320" s="82" t="s">
        <v>1282</v>
      </c>
      <c r="B320" s="177" t="s">
        <v>777</v>
      </c>
      <c r="C320" s="55" t="s">
        <v>1172</v>
      </c>
      <c r="D320" s="67" t="s">
        <v>0</v>
      </c>
      <c r="E320" s="77">
        <v>20</v>
      </c>
      <c r="F320" s="108"/>
      <c r="G320" s="109">
        <f t="shared" si="59"/>
        <v>0</v>
      </c>
      <c r="H320" s="60"/>
    </row>
    <row r="321" spans="1:8" x14ac:dyDescent="0.25">
      <c r="A321" s="82"/>
      <c r="B321" s="171"/>
      <c r="C321" s="55"/>
      <c r="D321" s="67"/>
      <c r="E321" s="76"/>
      <c r="F321" s="110"/>
      <c r="G321" s="59"/>
      <c r="H321" s="60"/>
    </row>
    <row r="322" spans="1:8" x14ac:dyDescent="0.25">
      <c r="A322" s="46" t="s">
        <v>847</v>
      </c>
      <c r="B322" s="178"/>
      <c r="C322" s="48" t="s">
        <v>848</v>
      </c>
      <c r="D322" s="69"/>
      <c r="E322" s="113"/>
      <c r="F322" s="70"/>
      <c r="G322" s="91">
        <f>SUM(G323:G332)</f>
        <v>0</v>
      </c>
      <c r="H322" s="53" t="e">
        <f>G322/$G$461</f>
        <v>#DIV/0!</v>
      </c>
    </row>
    <row r="323" spans="1:8" ht="25.5" x14ac:dyDescent="0.25">
      <c r="A323" s="82" t="s">
        <v>849</v>
      </c>
      <c r="B323" s="162" t="s">
        <v>323</v>
      </c>
      <c r="C323" s="55" t="s">
        <v>324</v>
      </c>
      <c r="D323" s="56" t="s">
        <v>8</v>
      </c>
      <c r="E323" s="75">
        <v>318</v>
      </c>
      <c r="F323" s="58"/>
      <c r="G323" s="59">
        <f t="shared" ref="G323:G331" si="60">ROUND(E323*F323,2)</f>
        <v>0</v>
      </c>
      <c r="H323" s="60"/>
    </row>
    <row r="324" spans="1:8" x14ac:dyDescent="0.25">
      <c r="A324" s="82" t="s">
        <v>850</v>
      </c>
      <c r="B324" s="156" t="s">
        <v>321</v>
      </c>
      <c r="C324" s="55" t="s">
        <v>322</v>
      </c>
      <c r="D324" s="56" t="s">
        <v>14</v>
      </c>
      <c r="E324" s="75">
        <v>79.5</v>
      </c>
      <c r="F324" s="58"/>
      <c r="G324" s="59">
        <f t="shared" si="60"/>
        <v>0</v>
      </c>
      <c r="H324" s="60"/>
    </row>
    <row r="325" spans="1:8" x14ac:dyDescent="0.25">
      <c r="A325" s="82" t="s">
        <v>851</v>
      </c>
      <c r="B325" s="162" t="s">
        <v>325</v>
      </c>
      <c r="C325" s="55" t="s">
        <v>326</v>
      </c>
      <c r="D325" s="56" t="s">
        <v>8</v>
      </c>
      <c r="E325" s="76">
        <v>110</v>
      </c>
      <c r="F325" s="58"/>
      <c r="G325" s="59">
        <f t="shared" si="60"/>
        <v>0</v>
      </c>
      <c r="H325" s="60"/>
    </row>
    <row r="326" spans="1:8" ht="25.5" x14ac:dyDescent="0.25">
      <c r="A326" s="82" t="s">
        <v>852</v>
      </c>
      <c r="B326" s="162" t="s">
        <v>336</v>
      </c>
      <c r="C326" s="55" t="s">
        <v>337</v>
      </c>
      <c r="D326" s="56" t="s">
        <v>0</v>
      </c>
      <c r="E326" s="76">
        <v>2</v>
      </c>
      <c r="F326" s="58"/>
      <c r="G326" s="59">
        <f t="shared" ref="G326" si="61">ROUND(E326*F326,2)</f>
        <v>0</v>
      </c>
      <c r="H326" s="60"/>
    </row>
    <row r="327" spans="1:8" x14ac:dyDescent="0.25">
      <c r="A327" s="82" t="s">
        <v>853</v>
      </c>
      <c r="B327" s="156" t="s">
        <v>329</v>
      </c>
      <c r="C327" s="55" t="s">
        <v>330</v>
      </c>
      <c r="D327" s="56" t="s">
        <v>0</v>
      </c>
      <c r="E327" s="76">
        <v>2</v>
      </c>
      <c r="F327" s="58"/>
      <c r="G327" s="59">
        <f t="shared" si="60"/>
        <v>0</v>
      </c>
      <c r="H327" s="60"/>
    </row>
    <row r="328" spans="1:8" x14ac:dyDescent="0.25">
      <c r="A328" s="82" t="s">
        <v>987</v>
      </c>
      <c r="B328" s="156" t="s">
        <v>327</v>
      </c>
      <c r="C328" s="55" t="s">
        <v>328</v>
      </c>
      <c r="D328" s="56" t="s">
        <v>8</v>
      </c>
      <c r="E328" s="75">
        <v>30</v>
      </c>
      <c r="F328" s="58"/>
      <c r="G328" s="59">
        <f t="shared" ref="G328" si="62">ROUND(E328*F328,2)</f>
        <v>0</v>
      </c>
      <c r="H328" s="60"/>
    </row>
    <row r="329" spans="1:8" x14ac:dyDescent="0.25">
      <c r="A329" s="82" t="s">
        <v>988</v>
      </c>
      <c r="B329" s="162" t="s">
        <v>650</v>
      </c>
      <c r="C329" s="55" t="s">
        <v>651</v>
      </c>
      <c r="D329" s="56" t="s">
        <v>0</v>
      </c>
      <c r="E329" s="76">
        <v>5</v>
      </c>
      <c r="F329" s="58"/>
      <c r="G329" s="59">
        <f t="shared" si="60"/>
        <v>0</v>
      </c>
      <c r="H329" s="60"/>
    </row>
    <row r="330" spans="1:8" x14ac:dyDescent="0.25">
      <c r="A330" s="82" t="s">
        <v>1019</v>
      </c>
      <c r="B330" s="162" t="s">
        <v>338</v>
      </c>
      <c r="C330" s="55" t="s">
        <v>339</v>
      </c>
      <c r="D330" s="56" t="s">
        <v>0</v>
      </c>
      <c r="E330" s="76">
        <v>1</v>
      </c>
      <c r="F330" s="58"/>
      <c r="G330" s="59">
        <f t="shared" si="60"/>
        <v>0</v>
      </c>
      <c r="H330" s="60"/>
    </row>
    <row r="331" spans="1:8" ht="25.5" x14ac:dyDescent="0.25">
      <c r="A331" s="82" t="s">
        <v>1081</v>
      </c>
      <c r="B331" s="179" t="s">
        <v>1002</v>
      </c>
      <c r="C331" s="55" t="s">
        <v>1080</v>
      </c>
      <c r="D331" s="67" t="s">
        <v>17</v>
      </c>
      <c r="E331" s="77">
        <v>2</v>
      </c>
      <c r="F331" s="68"/>
      <c r="G331" s="72">
        <f t="shared" si="60"/>
        <v>0</v>
      </c>
      <c r="H331" s="60"/>
    </row>
    <row r="332" spans="1:8" x14ac:dyDescent="0.25">
      <c r="A332" s="114"/>
      <c r="B332" s="180"/>
      <c r="C332" s="55"/>
      <c r="D332" s="67"/>
      <c r="E332" s="115"/>
      <c r="F332" s="68"/>
      <c r="G332" s="59"/>
      <c r="H332" s="60"/>
    </row>
    <row r="333" spans="1:8" x14ac:dyDescent="0.25">
      <c r="A333" s="46" t="s">
        <v>854</v>
      </c>
      <c r="B333" s="159"/>
      <c r="C333" s="48" t="s">
        <v>855</v>
      </c>
      <c r="D333" s="69"/>
      <c r="E333" s="50"/>
      <c r="F333" s="70"/>
      <c r="G333" s="91">
        <f>SUM(G334:G392)</f>
        <v>0</v>
      </c>
      <c r="H333" s="53" t="e">
        <f>G333/$G$461</f>
        <v>#DIV/0!</v>
      </c>
    </row>
    <row r="334" spans="1:8" ht="25.5" x14ac:dyDescent="0.25">
      <c r="A334" s="82" t="s">
        <v>856</v>
      </c>
      <c r="B334" s="162" t="s">
        <v>555</v>
      </c>
      <c r="C334" s="55" t="s">
        <v>556</v>
      </c>
      <c r="D334" s="56" t="s">
        <v>11</v>
      </c>
      <c r="E334" s="76">
        <v>268.8</v>
      </c>
      <c r="F334" s="58"/>
      <c r="G334" s="59">
        <f t="shared" ref="G334:G369" si="63">ROUND(E334*F334,2)</f>
        <v>0</v>
      </c>
      <c r="H334" s="60"/>
    </row>
    <row r="335" spans="1:8" ht="25.5" x14ac:dyDescent="0.25">
      <c r="A335" s="82" t="s">
        <v>857</v>
      </c>
      <c r="B335" s="162" t="s">
        <v>557</v>
      </c>
      <c r="C335" s="55" t="s">
        <v>558</v>
      </c>
      <c r="D335" s="56" t="s">
        <v>11</v>
      </c>
      <c r="E335" s="76">
        <v>174.4</v>
      </c>
      <c r="F335" s="58"/>
      <c r="G335" s="59">
        <f t="shared" si="63"/>
        <v>0</v>
      </c>
      <c r="H335" s="60"/>
    </row>
    <row r="336" spans="1:8" ht="25.5" x14ac:dyDescent="0.25">
      <c r="A336" s="82" t="s">
        <v>1165</v>
      </c>
      <c r="B336" s="156" t="s">
        <v>557</v>
      </c>
      <c r="C336" s="55" t="s">
        <v>558</v>
      </c>
      <c r="D336" s="56" t="s">
        <v>11</v>
      </c>
      <c r="E336" s="76">
        <v>10</v>
      </c>
      <c r="F336" s="58"/>
      <c r="G336" s="59">
        <f>ROUND(E336*F336,2)</f>
        <v>0</v>
      </c>
      <c r="H336" s="60"/>
    </row>
    <row r="337" spans="1:8" x14ac:dyDescent="0.25">
      <c r="A337" s="82" t="s">
        <v>1166</v>
      </c>
      <c r="B337" s="162" t="s">
        <v>583</v>
      </c>
      <c r="C337" s="55" t="s">
        <v>584</v>
      </c>
      <c r="D337" s="56" t="s">
        <v>0</v>
      </c>
      <c r="E337" s="76">
        <v>4</v>
      </c>
      <c r="F337" s="58"/>
      <c r="G337" s="59">
        <f t="shared" si="63"/>
        <v>0</v>
      </c>
      <c r="H337" s="60"/>
    </row>
    <row r="338" spans="1:8" x14ac:dyDescent="0.25">
      <c r="A338" s="82" t="s">
        <v>858</v>
      </c>
      <c r="B338" s="162" t="s">
        <v>585</v>
      </c>
      <c r="C338" s="55" t="s">
        <v>586</v>
      </c>
      <c r="D338" s="56" t="s">
        <v>0</v>
      </c>
      <c r="E338" s="76">
        <v>4</v>
      </c>
      <c r="F338" s="58"/>
      <c r="G338" s="59">
        <f t="shared" si="63"/>
        <v>0</v>
      </c>
      <c r="H338" s="60"/>
    </row>
    <row r="339" spans="1:8" x14ac:dyDescent="0.25">
      <c r="A339" s="82" t="s">
        <v>859</v>
      </c>
      <c r="B339" s="162" t="s">
        <v>587</v>
      </c>
      <c r="C339" s="55" t="s">
        <v>588</v>
      </c>
      <c r="D339" s="56" t="s">
        <v>0</v>
      </c>
      <c r="E339" s="75">
        <v>8</v>
      </c>
      <c r="F339" s="58"/>
      <c r="G339" s="59">
        <f t="shared" si="63"/>
        <v>0</v>
      </c>
      <c r="H339" s="60"/>
    </row>
    <row r="340" spans="1:8" ht="25.5" x14ac:dyDescent="0.25">
      <c r="A340" s="82" t="s">
        <v>860</v>
      </c>
      <c r="B340" s="162" t="s">
        <v>511</v>
      </c>
      <c r="C340" s="55" t="s">
        <v>1366</v>
      </c>
      <c r="D340" s="56" t="s">
        <v>0</v>
      </c>
      <c r="E340" s="76">
        <v>3</v>
      </c>
      <c r="F340" s="58"/>
      <c r="G340" s="59">
        <f t="shared" si="63"/>
        <v>0</v>
      </c>
      <c r="H340" s="60"/>
    </row>
    <row r="341" spans="1:8" x14ac:dyDescent="0.25">
      <c r="A341" s="82" t="s">
        <v>861</v>
      </c>
      <c r="B341" s="162" t="s">
        <v>523</v>
      </c>
      <c r="C341" s="55" t="s">
        <v>524</v>
      </c>
      <c r="D341" s="56" t="s">
        <v>0</v>
      </c>
      <c r="E341" s="76">
        <v>3</v>
      </c>
      <c r="F341" s="58"/>
      <c r="G341" s="59">
        <f t="shared" si="63"/>
        <v>0</v>
      </c>
      <c r="H341" s="60"/>
    </row>
    <row r="342" spans="1:8" x14ac:dyDescent="0.25">
      <c r="A342" s="82" t="s">
        <v>862</v>
      </c>
      <c r="B342" s="156" t="s">
        <v>525</v>
      </c>
      <c r="C342" s="55" t="s">
        <v>526</v>
      </c>
      <c r="D342" s="56" t="s">
        <v>8</v>
      </c>
      <c r="E342" s="76">
        <v>65.265500000000003</v>
      </c>
      <c r="F342" s="58"/>
      <c r="G342" s="59">
        <f t="shared" ref="G342" si="64">ROUND(E342*F342,2)</f>
        <v>0</v>
      </c>
      <c r="H342" s="60"/>
    </row>
    <row r="343" spans="1:8" x14ac:dyDescent="0.25">
      <c r="A343" s="82" t="s">
        <v>133</v>
      </c>
      <c r="B343" s="156" t="s">
        <v>521</v>
      </c>
      <c r="C343" s="55" t="s">
        <v>522</v>
      </c>
      <c r="D343" s="56" t="s">
        <v>0</v>
      </c>
      <c r="E343" s="76">
        <v>3</v>
      </c>
      <c r="F343" s="58"/>
      <c r="G343" s="59">
        <f t="shared" ref="G343" si="65">ROUND(E343*F343,2)</f>
        <v>0</v>
      </c>
      <c r="H343" s="60"/>
    </row>
    <row r="344" spans="1:8" x14ac:dyDescent="0.25">
      <c r="A344" s="82" t="s">
        <v>134</v>
      </c>
      <c r="B344" s="156" t="s">
        <v>519</v>
      </c>
      <c r="C344" s="55" t="s">
        <v>520</v>
      </c>
      <c r="D344" s="56" t="s">
        <v>0</v>
      </c>
      <c r="E344" s="76">
        <v>8</v>
      </c>
      <c r="F344" s="58"/>
      <c r="G344" s="59">
        <f t="shared" ref="G344" si="66">ROUND(E344*F344,2)</f>
        <v>0</v>
      </c>
      <c r="H344" s="60"/>
    </row>
    <row r="345" spans="1:8" x14ac:dyDescent="0.25">
      <c r="A345" s="82" t="s">
        <v>863</v>
      </c>
      <c r="B345" s="156" t="s">
        <v>541</v>
      </c>
      <c r="C345" s="55" t="s">
        <v>542</v>
      </c>
      <c r="D345" s="56" t="s">
        <v>0</v>
      </c>
      <c r="E345" s="76">
        <v>6</v>
      </c>
      <c r="F345" s="58"/>
      <c r="G345" s="59">
        <f t="shared" ref="G345" si="67">ROUND(E345*F345,2)</f>
        <v>0</v>
      </c>
      <c r="H345" s="60"/>
    </row>
    <row r="346" spans="1:8" ht="25.5" x14ac:dyDescent="0.25">
      <c r="A346" s="82" t="s">
        <v>864</v>
      </c>
      <c r="B346" s="156" t="s">
        <v>281</v>
      </c>
      <c r="C346" s="55" t="s">
        <v>282</v>
      </c>
      <c r="D346" s="56" t="s">
        <v>0</v>
      </c>
      <c r="E346" s="76">
        <v>1</v>
      </c>
      <c r="F346" s="58"/>
      <c r="G346" s="59">
        <f t="shared" ref="G346" si="68">ROUND(E346*F346,2)</f>
        <v>0</v>
      </c>
      <c r="H346" s="60"/>
    </row>
    <row r="347" spans="1:8" x14ac:dyDescent="0.25">
      <c r="A347" s="82" t="s">
        <v>865</v>
      </c>
      <c r="B347" s="162" t="s">
        <v>517</v>
      </c>
      <c r="C347" s="55" t="s">
        <v>518</v>
      </c>
      <c r="D347" s="56" t="s">
        <v>0</v>
      </c>
      <c r="E347" s="76">
        <v>11</v>
      </c>
      <c r="F347" s="58"/>
      <c r="G347" s="59">
        <f t="shared" si="63"/>
        <v>0</v>
      </c>
      <c r="H347" s="60"/>
    </row>
    <row r="348" spans="1:8" x14ac:dyDescent="0.25">
      <c r="A348" s="82" t="s">
        <v>135</v>
      </c>
      <c r="B348" s="162" t="s">
        <v>549</v>
      </c>
      <c r="C348" s="55" t="s">
        <v>550</v>
      </c>
      <c r="D348" s="56" t="s">
        <v>0</v>
      </c>
      <c r="E348" s="76">
        <v>12</v>
      </c>
      <c r="F348" s="58"/>
      <c r="G348" s="59">
        <f t="shared" ref="G348" si="69">ROUND(E348*F348,2)</f>
        <v>0</v>
      </c>
      <c r="H348" s="60"/>
    </row>
    <row r="349" spans="1:8" x14ac:dyDescent="0.25">
      <c r="A349" s="82" t="s">
        <v>866</v>
      </c>
      <c r="B349" s="162" t="s">
        <v>581</v>
      </c>
      <c r="C349" s="55" t="s">
        <v>582</v>
      </c>
      <c r="D349" s="56" t="s">
        <v>0</v>
      </c>
      <c r="E349" s="77">
        <v>11</v>
      </c>
      <c r="F349" s="58"/>
      <c r="G349" s="59">
        <f t="shared" ref="G349" si="70">ROUND(E349*F349,2)</f>
        <v>0</v>
      </c>
      <c r="H349" s="60"/>
    </row>
    <row r="350" spans="1:8" ht="38.25" x14ac:dyDescent="0.25">
      <c r="A350" s="82" t="s">
        <v>867</v>
      </c>
      <c r="B350" s="162" t="s">
        <v>537</v>
      </c>
      <c r="C350" s="55" t="s">
        <v>538</v>
      </c>
      <c r="D350" s="56" t="s">
        <v>0</v>
      </c>
      <c r="E350" s="77">
        <v>6</v>
      </c>
      <c r="F350" s="58"/>
      <c r="G350" s="59">
        <f t="shared" ref="G350:G351" si="71">ROUND(E350*F350,2)</f>
        <v>0</v>
      </c>
      <c r="H350" s="60"/>
    </row>
    <row r="351" spans="1:8" ht="25.5" x14ac:dyDescent="0.25">
      <c r="A351" s="82" t="s">
        <v>868</v>
      </c>
      <c r="B351" s="162" t="s">
        <v>533</v>
      </c>
      <c r="C351" s="55" t="s">
        <v>534</v>
      </c>
      <c r="D351" s="56" t="s">
        <v>0</v>
      </c>
      <c r="E351" s="77">
        <v>13</v>
      </c>
      <c r="F351" s="58"/>
      <c r="G351" s="59">
        <f t="shared" si="71"/>
        <v>0</v>
      </c>
      <c r="H351" s="60"/>
    </row>
    <row r="352" spans="1:8" x14ac:dyDescent="0.25">
      <c r="A352" s="82" t="s">
        <v>869</v>
      </c>
      <c r="B352" s="162" t="s">
        <v>535</v>
      </c>
      <c r="C352" s="55" t="s">
        <v>536</v>
      </c>
      <c r="D352" s="56" t="s">
        <v>0</v>
      </c>
      <c r="E352" s="77">
        <v>3</v>
      </c>
      <c r="F352" s="58"/>
      <c r="G352" s="59">
        <f t="shared" ref="G352" si="72">ROUND(E352*F352,2)</f>
        <v>0</v>
      </c>
      <c r="H352" s="60"/>
    </row>
    <row r="353" spans="1:8" x14ac:dyDescent="0.25">
      <c r="A353" s="82" t="s">
        <v>136</v>
      </c>
      <c r="B353" s="162" t="s">
        <v>531</v>
      </c>
      <c r="C353" s="55" t="s">
        <v>532</v>
      </c>
      <c r="D353" s="56" t="s">
        <v>0</v>
      </c>
      <c r="E353" s="77">
        <v>11</v>
      </c>
      <c r="F353" s="58"/>
      <c r="G353" s="59">
        <f t="shared" si="63"/>
        <v>0</v>
      </c>
      <c r="H353" s="60"/>
    </row>
    <row r="354" spans="1:8" x14ac:dyDescent="0.25">
      <c r="A354" s="82" t="s">
        <v>870</v>
      </c>
      <c r="B354" s="162" t="s">
        <v>543</v>
      </c>
      <c r="C354" s="55" t="s">
        <v>544</v>
      </c>
      <c r="D354" s="56" t="s">
        <v>0</v>
      </c>
      <c r="E354" s="77">
        <v>11</v>
      </c>
      <c r="F354" s="58"/>
      <c r="G354" s="59">
        <f t="shared" ref="G354" si="73">ROUND(E354*F354,2)</f>
        <v>0</v>
      </c>
      <c r="H354" s="60"/>
    </row>
    <row r="355" spans="1:8" ht="25.5" x14ac:dyDescent="0.25">
      <c r="A355" s="82" t="s">
        <v>871</v>
      </c>
      <c r="B355" s="162" t="s">
        <v>533</v>
      </c>
      <c r="C355" s="55" t="s">
        <v>534</v>
      </c>
      <c r="D355" s="56" t="s">
        <v>0</v>
      </c>
      <c r="E355" s="77">
        <v>3</v>
      </c>
      <c r="F355" s="58"/>
      <c r="G355" s="59">
        <f t="shared" si="63"/>
        <v>0</v>
      </c>
      <c r="H355" s="60"/>
    </row>
    <row r="356" spans="1:8" ht="25.5" x14ac:dyDescent="0.25">
      <c r="A356" s="82" t="s">
        <v>872</v>
      </c>
      <c r="B356" s="162" t="s">
        <v>529</v>
      </c>
      <c r="C356" s="55" t="s">
        <v>530</v>
      </c>
      <c r="D356" s="56" t="s">
        <v>0</v>
      </c>
      <c r="E356" s="77">
        <v>1</v>
      </c>
      <c r="F356" s="58"/>
      <c r="G356" s="59">
        <f t="shared" si="63"/>
        <v>0</v>
      </c>
      <c r="H356" s="60"/>
    </row>
    <row r="357" spans="1:8" x14ac:dyDescent="0.25">
      <c r="A357" s="82" t="s">
        <v>873</v>
      </c>
      <c r="B357" s="162" t="s">
        <v>527</v>
      </c>
      <c r="C357" s="55" t="s">
        <v>528</v>
      </c>
      <c r="D357" s="56" t="s">
        <v>0</v>
      </c>
      <c r="E357" s="76">
        <v>1</v>
      </c>
      <c r="F357" s="58"/>
      <c r="G357" s="59">
        <f t="shared" si="63"/>
        <v>0</v>
      </c>
      <c r="H357" s="60"/>
    </row>
    <row r="358" spans="1:8" x14ac:dyDescent="0.25">
      <c r="A358" s="82" t="s">
        <v>139</v>
      </c>
      <c r="B358" s="162" t="s">
        <v>545</v>
      </c>
      <c r="C358" s="55" t="s">
        <v>546</v>
      </c>
      <c r="D358" s="56" t="s">
        <v>0</v>
      </c>
      <c r="E358" s="77">
        <v>7</v>
      </c>
      <c r="F358" s="58"/>
      <c r="G358" s="59">
        <f t="shared" si="63"/>
        <v>0</v>
      </c>
      <c r="H358" s="60"/>
    </row>
    <row r="359" spans="1:8" x14ac:dyDescent="0.25">
      <c r="A359" s="82" t="s">
        <v>874</v>
      </c>
      <c r="B359" s="162" t="s">
        <v>547</v>
      </c>
      <c r="C359" s="55" t="s">
        <v>548</v>
      </c>
      <c r="D359" s="56" t="s">
        <v>0</v>
      </c>
      <c r="E359" s="77">
        <v>13</v>
      </c>
      <c r="F359" s="58"/>
      <c r="G359" s="59">
        <f t="shared" si="63"/>
        <v>0</v>
      </c>
      <c r="H359" s="60"/>
    </row>
    <row r="360" spans="1:8" x14ac:dyDescent="0.25">
      <c r="A360" s="82" t="s">
        <v>875</v>
      </c>
      <c r="B360" s="162" t="s">
        <v>551</v>
      </c>
      <c r="C360" s="55" t="s">
        <v>552</v>
      </c>
      <c r="D360" s="56" t="s">
        <v>0</v>
      </c>
      <c r="E360" s="76">
        <v>7</v>
      </c>
      <c r="F360" s="58"/>
      <c r="G360" s="59">
        <f>ROUND(E360*F360,2)</f>
        <v>0</v>
      </c>
      <c r="H360" s="60"/>
    </row>
    <row r="361" spans="1:8" x14ac:dyDescent="0.25">
      <c r="A361" s="82" t="s">
        <v>140</v>
      </c>
      <c r="B361" s="162" t="s">
        <v>553</v>
      </c>
      <c r="C361" s="55" t="s">
        <v>554</v>
      </c>
      <c r="D361" s="56" t="s">
        <v>0</v>
      </c>
      <c r="E361" s="76">
        <v>13</v>
      </c>
      <c r="F361" s="58"/>
      <c r="G361" s="59">
        <f>ROUND(E361*F361,2)</f>
        <v>0</v>
      </c>
      <c r="H361" s="60"/>
    </row>
    <row r="362" spans="1:8" ht="25.5" x14ac:dyDescent="0.25">
      <c r="A362" s="82" t="s">
        <v>876</v>
      </c>
      <c r="B362" s="156" t="s">
        <v>559</v>
      </c>
      <c r="C362" s="55" t="s">
        <v>560</v>
      </c>
      <c r="D362" s="56" t="s">
        <v>11</v>
      </c>
      <c r="E362" s="76">
        <v>300</v>
      </c>
      <c r="F362" s="58"/>
      <c r="G362" s="59">
        <f t="shared" ref="G362:G364" si="74">ROUND(E362*F362,2)</f>
        <v>0</v>
      </c>
      <c r="H362" s="60"/>
    </row>
    <row r="363" spans="1:8" ht="25.5" x14ac:dyDescent="0.25">
      <c r="A363" s="82" t="s">
        <v>141</v>
      </c>
      <c r="B363" s="156" t="s">
        <v>561</v>
      </c>
      <c r="C363" s="55" t="s">
        <v>562</v>
      </c>
      <c r="D363" s="56" t="s">
        <v>11</v>
      </c>
      <c r="E363" s="76">
        <v>300</v>
      </c>
      <c r="F363" s="58"/>
      <c r="G363" s="59">
        <f t="shared" si="74"/>
        <v>0</v>
      </c>
      <c r="H363" s="60"/>
    </row>
    <row r="364" spans="1:8" ht="25.5" x14ac:dyDescent="0.25">
      <c r="A364" s="82" t="s">
        <v>144</v>
      </c>
      <c r="B364" s="156" t="s">
        <v>563</v>
      </c>
      <c r="C364" s="55" t="s">
        <v>564</v>
      </c>
      <c r="D364" s="56" t="s">
        <v>11</v>
      </c>
      <c r="E364" s="76">
        <v>200</v>
      </c>
      <c r="F364" s="58"/>
      <c r="G364" s="59">
        <f t="shared" si="74"/>
        <v>0</v>
      </c>
      <c r="H364" s="60"/>
    </row>
    <row r="365" spans="1:8" ht="25.5" x14ac:dyDescent="0.25">
      <c r="A365" s="82" t="s">
        <v>877</v>
      </c>
      <c r="B365" s="162" t="s">
        <v>565</v>
      </c>
      <c r="C365" s="55" t="s">
        <v>566</v>
      </c>
      <c r="D365" s="56" t="s">
        <v>11</v>
      </c>
      <c r="E365" s="76">
        <v>223</v>
      </c>
      <c r="F365" s="58"/>
      <c r="G365" s="59">
        <f t="shared" si="63"/>
        <v>0</v>
      </c>
      <c r="H365" s="60"/>
    </row>
    <row r="366" spans="1:8" ht="25.5" x14ac:dyDescent="0.25">
      <c r="A366" s="82" t="s">
        <v>878</v>
      </c>
      <c r="B366" s="162" t="s">
        <v>577</v>
      </c>
      <c r="C366" s="55" t="s">
        <v>578</v>
      </c>
      <c r="D366" s="56" t="s">
        <v>0</v>
      </c>
      <c r="E366" s="76">
        <v>27</v>
      </c>
      <c r="F366" s="58"/>
      <c r="G366" s="59">
        <f t="shared" si="63"/>
        <v>0</v>
      </c>
      <c r="H366" s="60"/>
    </row>
    <row r="367" spans="1:8" ht="25.5" x14ac:dyDescent="0.25">
      <c r="A367" s="82" t="s">
        <v>879</v>
      </c>
      <c r="B367" s="162" t="s">
        <v>579</v>
      </c>
      <c r="C367" s="55" t="s">
        <v>580</v>
      </c>
      <c r="D367" s="56" t="s">
        <v>0</v>
      </c>
      <c r="E367" s="76">
        <v>15</v>
      </c>
      <c r="F367" s="58"/>
      <c r="G367" s="59">
        <f t="shared" si="63"/>
        <v>0</v>
      </c>
      <c r="H367" s="60"/>
    </row>
    <row r="368" spans="1:8" x14ac:dyDescent="0.25">
      <c r="A368" s="82" t="s">
        <v>880</v>
      </c>
      <c r="B368" s="162" t="s">
        <v>589</v>
      </c>
      <c r="C368" s="55" t="s">
        <v>590</v>
      </c>
      <c r="D368" s="56" t="s">
        <v>0</v>
      </c>
      <c r="E368" s="76">
        <v>4</v>
      </c>
      <c r="F368" s="58"/>
      <c r="G368" s="59">
        <f t="shared" si="63"/>
        <v>0</v>
      </c>
      <c r="H368" s="60"/>
    </row>
    <row r="369" spans="1:8" ht="25.5" x14ac:dyDescent="0.25">
      <c r="A369" s="82" t="s">
        <v>882</v>
      </c>
      <c r="B369" s="162" t="s">
        <v>591</v>
      </c>
      <c r="C369" s="55" t="s">
        <v>592</v>
      </c>
      <c r="D369" s="56" t="s">
        <v>0</v>
      </c>
      <c r="E369" s="76">
        <v>8</v>
      </c>
      <c r="F369" s="58"/>
      <c r="G369" s="59">
        <f t="shared" si="63"/>
        <v>0</v>
      </c>
      <c r="H369" s="60"/>
    </row>
    <row r="370" spans="1:8" ht="25.5" x14ac:dyDescent="0.25">
      <c r="A370" s="82" t="s">
        <v>992</v>
      </c>
      <c r="B370" s="162" t="s">
        <v>269</v>
      </c>
      <c r="C370" s="55" t="s">
        <v>270</v>
      </c>
      <c r="D370" s="56" t="s">
        <v>0</v>
      </c>
      <c r="E370" s="76">
        <v>18</v>
      </c>
      <c r="F370" s="58"/>
      <c r="G370" s="59">
        <f t="shared" ref="G370:G377" si="75">ROUND(E370*F370,2)</f>
        <v>0</v>
      </c>
      <c r="H370" s="60"/>
    </row>
    <row r="371" spans="1:8" ht="38.25" x14ac:dyDescent="0.25">
      <c r="A371" s="82" t="s">
        <v>993</v>
      </c>
      <c r="B371" s="156" t="s">
        <v>1148</v>
      </c>
      <c r="C371" s="55" t="s">
        <v>1149</v>
      </c>
      <c r="D371" s="56" t="s">
        <v>0</v>
      </c>
      <c r="E371" s="76">
        <v>12</v>
      </c>
      <c r="F371" s="58"/>
      <c r="G371" s="59">
        <f t="shared" si="75"/>
        <v>0</v>
      </c>
      <c r="H371" s="60"/>
    </row>
    <row r="372" spans="1:8" ht="25.5" x14ac:dyDescent="0.25">
      <c r="A372" s="82" t="s">
        <v>994</v>
      </c>
      <c r="B372" s="156" t="s">
        <v>267</v>
      </c>
      <c r="C372" s="55" t="s">
        <v>268</v>
      </c>
      <c r="D372" s="56" t="s">
        <v>0</v>
      </c>
      <c r="E372" s="76">
        <v>6</v>
      </c>
      <c r="F372" s="58"/>
      <c r="G372" s="59">
        <f t="shared" si="75"/>
        <v>0</v>
      </c>
      <c r="H372" s="60"/>
    </row>
    <row r="373" spans="1:8" ht="25.5" x14ac:dyDescent="0.25">
      <c r="A373" s="82" t="s">
        <v>145</v>
      </c>
      <c r="B373" s="162" t="s">
        <v>279</v>
      </c>
      <c r="C373" s="55" t="s">
        <v>280</v>
      </c>
      <c r="D373" s="56" t="s">
        <v>0</v>
      </c>
      <c r="E373" s="76">
        <v>3</v>
      </c>
      <c r="F373" s="58"/>
      <c r="G373" s="59">
        <f t="shared" si="75"/>
        <v>0</v>
      </c>
      <c r="H373" s="60"/>
    </row>
    <row r="374" spans="1:8" x14ac:dyDescent="0.25">
      <c r="A374" s="82" t="s">
        <v>995</v>
      </c>
      <c r="B374" s="179" t="s">
        <v>1003</v>
      </c>
      <c r="C374" s="55" t="s">
        <v>881</v>
      </c>
      <c r="D374" s="67" t="s">
        <v>0</v>
      </c>
      <c r="E374" s="77">
        <v>3</v>
      </c>
      <c r="F374" s="68"/>
      <c r="G374" s="72">
        <f t="shared" si="75"/>
        <v>0</v>
      </c>
      <c r="H374" s="60"/>
    </row>
    <row r="375" spans="1:8" x14ac:dyDescent="0.25">
      <c r="A375" s="82" t="s">
        <v>1176</v>
      </c>
      <c r="B375" s="179" t="s">
        <v>1004</v>
      </c>
      <c r="C375" s="55" t="s">
        <v>883</v>
      </c>
      <c r="D375" s="67" t="s">
        <v>0</v>
      </c>
      <c r="E375" s="77">
        <v>3</v>
      </c>
      <c r="F375" s="68"/>
      <c r="G375" s="72">
        <f t="shared" si="75"/>
        <v>0</v>
      </c>
      <c r="H375" s="60"/>
    </row>
    <row r="376" spans="1:8" ht="38.25" x14ac:dyDescent="0.25">
      <c r="A376" s="82" t="s">
        <v>1177</v>
      </c>
      <c r="B376" s="179" t="s">
        <v>1174</v>
      </c>
      <c r="C376" s="55" t="s">
        <v>1175</v>
      </c>
      <c r="D376" s="67" t="s">
        <v>998</v>
      </c>
      <c r="E376" s="77">
        <v>1</v>
      </c>
      <c r="F376" s="68"/>
      <c r="G376" s="72">
        <f t="shared" si="75"/>
        <v>0</v>
      </c>
      <c r="H376" s="60"/>
    </row>
    <row r="377" spans="1:8" x14ac:dyDescent="0.25">
      <c r="A377" s="82" t="s">
        <v>1178</v>
      </c>
      <c r="B377" s="156" t="s">
        <v>539</v>
      </c>
      <c r="C377" s="55" t="s">
        <v>540</v>
      </c>
      <c r="D377" s="56" t="s">
        <v>0</v>
      </c>
      <c r="E377" s="76">
        <v>2</v>
      </c>
      <c r="F377" s="58"/>
      <c r="G377" s="59">
        <f t="shared" si="75"/>
        <v>0</v>
      </c>
      <c r="H377" s="60"/>
    </row>
    <row r="378" spans="1:8" x14ac:dyDescent="0.25">
      <c r="A378" s="82" t="s">
        <v>1179</v>
      </c>
      <c r="B378" s="156" t="s">
        <v>612</v>
      </c>
      <c r="C378" s="55" t="s">
        <v>613</v>
      </c>
      <c r="D378" s="56" t="s">
        <v>0</v>
      </c>
      <c r="E378" s="76">
        <v>24</v>
      </c>
      <c r="F378" s="58"/>
      <c r="G378" s="59">
        <f t="shared" ref="G378:G390" si="76">ROUND(E378*F378,2)</f>
        <v>0</v>
      </c>
      <c r="H378" s="60"/>
    </row>
    <row r="379" spans="1:8" x14ac:dyDescent="0.25">
      <c r="A379" s="82" t="s">
        <v>1180</v>
      </c>
      <c r="B379" s="156" t="s">
        <v>616</v>
      </c>
      <c r="C379" s="55" t="s">
        <v>617</v>
      </c>
      <c r="D379" s="56" t="s">
        <v>0</v>
      </c>
      <c r="E379" s="76">
        <v>36</v>
      </c>
      <c r="F379" s="58"/>
      <c r="G379" s="59">
        <f t="shared" si="76"/>
        <v>0</v>
      </c>
      <c r="H379" s="60"/>
    </row>
    <row r="380" spans="1:8" x14ac:dyDescent="0.25">
      <c r="A380" s="82" t="s">
        <v>1181</v>
      </c>
      <c r="B380" s="156" t="s">
        <v>614</v>
      </c>
      <c r="C380" s="55" t="s">
        <v>615</v>
      </c>
      <c r="D380" s="56" t="s">
        <v>0</v>
      </c>
      <c r="E380" s="76">
        <v>12</v>
      </c>
      <c r="F380" s="58"/>
      <c r="G380" s="59">
        <f t="shared" si="76"/>
        <v>0</v>
      </c>
      <c r="H380" s="60"/>
    </row>
    <row r="381" spans="1:8" ht="25.5" x14ac:dyDescent="0.25">
      <c r="A381" s="82" t="s">
        <v>1182</v>
      </c>
      <c r="B381" s="156" t="s">
        <v>593</v>
      </c>
      <c r="C381" s="55" t="s">
        <v>594</v>
      </c>
      <c r="D381" s="56" t="s">
        <v>0</v>
      </c>
      <c r="E381" s="76">
        <v>3</v>
      </c>
      <c r="F381" s="58"/>
      <c r="G381" s="59">
        <f t="shared" ref="G381:G389" si="77">ROUND(E381*F381,2)</f>
        <v>0</v>
      </c>
      <c r="H381" s="60"/>
    </row>
    <row r="382" spans="1:8" x14ac:dyDescent="0.25">
      <c r="A382" s="82" t="s">
        <v>1183</v>
      </c>
      <c r="B382" s="156" t="s">
        <v>595</v>
      </c>
      <c r="C382" s="55" t="s">
        <v>596</v>
      </c>
      <c r="D382" s="56" t="s">
        <v>11</v>
      </c>
      <c r="E382" s="76">
        <v>3</v>
      </c>
      <c r="F382" s="58"/>
      <c r="G382" s="59">
        <f t="shared" si="77"/>
        <v>0</v>
      </c>
      <c r="H382" s="60"/>
    </row>
    <row r="383" spans="1:8" x14ac:dyDescent="0.25">
      <c r="A383" s="82" t="s">
        <v>1184</v>
      </c>
      <c r="B383" s="156" t="s">
        <v>597</v>
      </c>
      <c r="C383" s="55" t="s">
        <v>598</v>
      </c>
      <c r="D383" s="56" t="s">
        <v>0</v>
      </c>
      <c r="E383" s="76">
        <v>6</v>
      </c>
      <c r="F383" s="58"/>
      <c r="G383" s="59">
        <f t="shared" si="77"/>
        <v>0</v>
      </c>
      <c r="H383" s="60"/>
    </row>
    <row r="384" spans="1:8" x14ac:dyDescent="0.25">
      <c r="A384" s="82" t="s">
        <v>1185</v>
      </c>
      <c r="B384" s="156" t="s">
        <v>599</v>
      </c>
      <c r="C384" s="55" t="s">
        <v>1071</v>
      </c>
      <c r="D384" s="56" t="s">
        <v>0</v>
      </c>
      <c r="E384" s="76">
        <v>3</v>
      </c>
      <c r="F384" s="58"/>
      <c r="G384" s="59">
        <f t="shared" si="77"/>
        <v>0</v>
      </c>
      <c r="H384" s="60"/>
    </row>
    <row r="385" spans="1:8" x14ac:dyDescent="0.25">
      <c r="A385" s="82" t="s">
        <v>1186</v>
      </c>
      <c r="B385" s="156" t="s">
        <v>600</v>
      </c>
      <c r="C385" s="55" t="s">
        <v>601</v>
      </c>
      <c r="D385" s="56" t="s">
        <v>0</v>
      </c>
      <c r="E385" s="76">
        <v>3</v>
      </c>
      <c r="F385" s="58"/>
      <c r="G385" s="59">
        <f t="shared" si="77"/>
        <v>0</v>
      </c>
      <c r="H385" s="60"/>
    </row>
    <row r="386" spans="1:8" x14ac:dyDescent="0.25">
      <c r="A386" s="82" t="s">
        <v>1040</v>
      </c>
      <c r="B386" s="156" t="s">
        <v>602</v>
      </c>
      <c r="C386" s="55" t="s">
        <v>603</v>
      </c>
      <c r="D386" s="56" t="s">
        <v>0</v>
      </c>
      <c r="E386" s="76">
        <v>3</v>
      </c>
      <c r="F386" s="58"/>
      <c r="G386" s="59">
        <f t="shared" si="77"/>
        <v>0</v>
      </c>
      <c r="H386" s="60"/>
    </row>
    <row r="387" spans="1:8" x14ac:dyDescent="0.25">
      <c r="A387" s="82" t="s">
        <v>1041</v>
      </c>
      <c r="B387" s="156" t="s">
        <v>604</v>
      </c>
      <c r="C387" s="55" t="s">
        <v>605</v>
      </c>
      <c r="D387" s="56" t="s">
        <v>0</v>
      </c>
      <c r="E387" s="76">
        <v>3</v>
      </c>
      <c r="F387" s="58"/>
      <c r="G387" s="59">
        <f t="shared" si="77"/>
        <v>0</v>
      </c>
      <c r="H387" s="60"/>
    </row>
    <row r="388" spans="1:8" x14ac:dyDescent="0.25">
      <c r="A388" s="82" t="s">
        <v>1042</v>
      </c>
      <c r="B388" s="156" t="s">
        <v>606</v>
      </c>
      <c r="C388" s="55" t="s">
        <v>607</v>
      </c>
      <c r="D388" s="56" t="s">
        <v>0</v>
      </c>
      <c r="E388" s="76">
        <v>3</v>
      </c>
      <c r="F388" s="58"/>
      <c r="G388" s="59">
        <f t="shared" si="77"/>
        <v>0</v>
      </c>
      <c r="H388" s="60"/>
    </row>
    <row r="389" spans="1:8" x14ac:dyDescent="0.25">
      <c r="A389" s="82" t="s">
        <v>1043</v>
      </c>
      <c r="B389" s="156" t="s">
        <v>608</v>
      </c>
      <c r="C389" s="55" t="s">
        <v>609</v>
      </c>
      <c r="D389" s="56" t="s">
        <v>0</v>
      </c>
      <c r="E389" s="76">
        <v>3</v>
      </c>
      <c r="F389" s="58"/>
      <c r="G389" s="59">
        <f t="shared" si="77"/>
        <v>0</v>
      </c>
      <c r="H389" s="60"/>
    </row>
    <row r="390" spans="1:8" ht="25.5" x14ac:dyDescent="0.25">
      <c r="A390" s="82" t="s">
        <v>1194</v>
      </c>
      <c r="B390" s="355" t="s">
        <v>1368</v>
      </c>
      <c r="C390" s="55" t="s">
        <v>1173</v>
      </c>
      <c r="D390" s="56" t="s">
        <v>8</v>
      </c>
      <c r="E390" s="77">
        <v>45.612000000000009</v>
      </c>
      <c r="F390" s="58"/>
      <c r="G390" s="72">
        <f t="shared" si="76"/>
        <v>0</v>
      </c>
      <c r="H390" s="60"/>
    </row>
    <row r="391" spans="1:8" ht="63.75" x14ac:dyDescent="0.25">
      <c r="A391" s="82" t="s">
        <v>1195</v>
      </c>
      <c r="B391" s="154" t="s">
        <v>1158</v>
      </c>
      <c r="C391" s="55" t="s">
        <v>1159</v>
      </c>
      <c r="D391" s="56" t="s">
        <v>998</v>
      </c>
      <c r="E391" s="77">
        <v>1</v>
      </c>
      <c r="F391" s="58"/>
      <c r="G391" s="72">
        <f t="shared" ref="G391" si="78">ROUND(E391*F391,2)</f>
        <v>0</v>
      </c>
      <c r="H391" s="60"/>
    </row>
    <row r="392" spans="1:8" x14ac:dyDescent="0.25">
      <c r="A392" s="82"/>
      <c r="B392" s="162"/>
      <c r="C392" s="55"/>
      <c r="D392" s="67"/>
      <c r="E392" s="75"/>
      <c r="F392" s="68"/>
      <c r="G392" s="59"/>
      <c r="H392" s="60"/>
    </row>
    <row r="393" spans="1:8" x14ac:dyDescent="0.25">
      <c r="A393" s="46" t="s">
        <v>884</v>
      </c>
      <c r="B393" s="159"/>
      <c r="C393" s="48" t="s">
        <v>885</v>
      </c>
      <c r="D393" s="69"/>
      <c r="E393" s="50"/>
      <c r="F393" s="70"/>
      <c r="G393" s="91">
        <f>SUM(G394:G396)</f>
        <v>0</v>
      </c>
      <c r="H393" s="53" t="e">
        <f>G393/$G$461</f>
        <v>#DIV/0!</v>
      </c>
    </row>
    <row r="394" spans="1:8" x14ac:dyDescent="0.25">
      <c r="A394" s="82" t="s">
        <v>886</v>
      </c>
      <c r="B394" s="162" t="s">
        <v>620</v>
      </c>
      <c r="C394" s="55" t="s">
        <v>621</v>
      </c>
      <c r="D394" s="56" t="s">
        <v>8</v>
      </c>
      <c r="E394" s="75">
        <v>1619.58</v>
      </c>
      <c r="F394" s="58"/>
      <c r="G394" s="59">
        <f>ROUND(E394*F394,2)</f>
        <v>0</v>
      </c>
      <c r="H394" s="60"/>
    </row>
    <row r="395" spans="1:8" x14ac:dyDescent="0.25">
      <c r="A395" s="82" t="s">
        <v>1291</v>
      </c>
      <c r="B395" s="162" t="s">
        <v>622</v>
      </c>
      <c r="C395" s="55" t="s">
        <v>623</v>
      </c>
      <c r="D395" s="56" t="s">
        <v>8</v>
      </c>
      <c r="E395" s="75">
        <v>74.959999999999994</v>
      </c>
      <c r="F395" s="58"/>
      <c r="G395" s="59">
        <f>ROUND(E395*F395,2)</f>
        <v>0</v>
      </c>
      <c r="H395" s="60"/>
    </row>
    <row r="396" spans="1:8" x14ac:dyDescent="0.25">
      <c r="A396" s="54"/>
      <c r="B396" s="155"/>
      <c r="C396" s="116"/>
      <c r="D396" s="117"/>
      <c r="E396" s="57"/>
      <c r="F396" s="118"/>
      <c r="G396" s="59"/>
      <c r="H396" s="60"/>
    </row>
    <row r="397" spans="1:8" x14ac:dyDescent="0.25">
      <c r="A397" s="111" t="s">
        <v>887</v>
      </c>
      <c r="B397" s="178"/>
      <c r="C397" s="48" t="s">
        <v>888</v>
      </c>
      <c r="D397" s="69"/>
      <c r="E397" s="113"/>
      <c r="F397" s="70"/>
      <c r="G397" s="91">
        <f>SUM(G398:G454)</f>
        <v>0</v>
      </c>
      <c r="H397" s="53" t="e">
        <f>G397/$G$461</f>
        <v>#DIV/0!</v>
      </c>
    </row>
    <row r="398" spans="1:8" x14ac:dyDescent="0.25">
      <c r="A398" s="82" t="s">
        <v>889</v>
      </c>
      <c r="B398" s="181" t="s">
        <v>671</v>
      </c>
      <c r="C398" s="55" t="s">
        <v>672</v>
      </c>
      <c r="D398" s="56" t="s">
        <v>17</v>
      </c>
      <c r="E398" s="79">
        <v>4</v>
      </c>
      <c r="F398" s="58"/>
      <c r="G398" s="72">
        <f t="shared" ref="G398:G453" si="79">ROUND(E398*F398,2)</f>
        <v>0</v>
      </c>
      <c r="H398" s="60"/>
    </row>
    <row r="399" spans="1:8" ht="38.25" x14ac:dyDescent="0.25">
      <c r="A399" s="82" t="s">
        <v>890</v>
      </c>
      <c r="B399" s="154" t="s">
        <v>1203</v>
      </c>
      <c r="C399" s="55" t="s">
        <v>1202</v>
      </c>
      <c r="D399" s="56" t="s">
        <v>17</v>
      </c>
      <c r="E399" s="76">
        <v>1</v>
      </c>
      <c r="F399" s="58"/>
      <c r="G399" s="59">
        <f t="shared" ref="G399:G411" si="80">ROUND(E399*F399,2)</f>
        <v>0</v>
      </c>
      <c r="H399" s="60"/>
    </row>
    <row r="400" spans="1:8" ht="25.5" x14ac:dyDescent="0.25">
      <c r="A400" s="82" t="s">
        <v>989</v>
      </c>
      <c r="B400" s="156" t="s">
        <v>513</v>
      </c>
      <c r="C400" s="55" t="s">
        <v>514</v>
      </c>
      <c r="D400" s="56" t="s">
        <v>17</v>
      </c>
      <c r="E400" s="76">
        <v>10</v>
      </c>
      <c r="F400" s="58"/>
      <c r="G400" s="59">
        <f t="shared" si="80"/>
        <v>0</v>
      </c>
      <c r="H400" s="60"/>
    </row>
    <row r="401" spans="1:8" ht="25.5" x14ac:dyDescent="0.25">
      <c r="A401" s="82" t="s">
        <v>990</v>
      </c>
      <c r="B401" s="156" t="s">
        <v>513</v>
      </c>
      <c r="C401" s="55" t="s">
        <v>514</v>
      </c>
      <c r="D401" s="56" t="s">
        <v>17</v>
      </c>
      <c r="E401" s="76">
        <v>3</v>
      </c>
      <c r="F401" s="58"/>
      <c r="G401" s="59">
        <f t="shared" si="80"/>
        <v>0</v>
      </c>
      <c r="H401" s="60"/>
    </row>
    <row r="402" spans="1:8" ht="25.5" x14ac:dyDescent="0.25">
      <c r="A402" s="82" t="s">
        <v>991</v>
      </c>
      <c r="B402" s="156" t="s">
        <v>515</v>
      </c>
      <c r="C402" s="55" t="s">
        <v>516</v>
      </c>
      <c r="D402" s="56" t="s">
        <v>17</v>
      </c>
      <c r="E402" s="76">
        <v>1</v>
      </c>
      <c r="F402" s="58"/>
      <c r="G402" s="59">
        <f t="shared" si="80"/>
        <v>0</v>
      </c>
      <c r="H402" s="60"/>
    </row>
    <row r="403" spans="1:8" x14ac:dyDescent="0.25">
      <c r="A403" s="82" t="s">
        <v>1027</v>
      </c>
      <c r="B403" s="156" t="s">
        <v>512</v>
      </c>
      <c r="C403" s="55" t="s">
        <v>1367</v>
      </c>
      <c r="D403" s="56" t="s">
        <v>0</v>
      </c>
      <c r="E403" s="76">
        <v>4</v>
      </c>
      <c r="F403" s="58"/>
      <c r="G403" s="59">
        <f t="shared" si="80"/>
        <v>0</v>
      </c>
      <c r="H403" s="60"/>
    </row>
    <row r="404" spans="1:8" ht="25.5" x14ac:dyDescent="0.25">
      <c r="A404" s="82" t="s">
        <v>1196</v>
      </c>
      <c r="B404" s="156" t="s">
        <v>637</v>
      </c>
      <c r="C404" s="55" t="s">
        <v>638</v>
      </c>
      <c r="D404" s="56" t="s">
        <v>0</v>
      </c>
      <c r="E404" s="76">
        <v>1</v>
      </c>
      <c r="F404" s="58"/>
      <c r="G404" s="59">
        <f t="shared" si="80"/>
        <v>0</v>
      </c>
      <c r="H404" s="60"/>
    </row>
    <row r="405" spans="1:8" ht="25.5" x14ac:dyDescent="0.25">
      <c r="A405" s="82" t="s">
        <v>1197</v>
      </c>
      <c r="B405" s="156" t="s">
        <v>639</v>
      </c>
      <c r="C405" s="55" t="s">
        <v>640</v>
      </c>
      <c r="D405" s="56" t="s">
        <v>0</v>
      </c>
      <c r="E405" s="76">
        <v>2</v>
      </c>
      <c r="F405" s="58"/>
      <c r="G405" s="59">
        <f t="shared" si="80"/>
        <v>0</v>
      </c>
      <c r="H405" s="60"/>
    </row>
    <row r="406" spans="1:8" x14ac:dyDescent="0.25">
      <c r="A406" s="82" t="s">
        <v>1198</v>
      </c>
      <c r="B406" s="156" t="s">
        <v>641</v>
      </c>
      <c r="C406" s="55" t="s">
        <v>642</v>
      </c>
      <c r="D406" s="56" t="s">
        <v>51</v>
      </c>
      <c r="E406" s="76">
        <v>3450</v>
      </c>
      <c r="F406" s="58"/>
      <c r="G406" s="59">
        <f t="shared" si="80"/>
        <v>0</v>
      </c>
      <c r="H406" s="60"/>
    </row>
    <row r="407" spans="1:8" x14ac:dyDescent="0.25">
      <c r="A407" s="82" t="s">
        <v>156</v>
      </c>
      <c r="B407" s="156" t="s">
        <v>285</v>
      </c>
      <c r="C407" s="55" t="s">
        <v>286</v>
      </c>
      <c r="D407" s="56" t="s">
        <v>8</v>
      </c>
      <c r="E407" s="76">
        <v>725</v>
      </c>
      <c r="F407" s="58"/>
      <c r="G407" s="59">
        <f t="shared" si="80"/>
        <v>0</v>
      </c>
      <c r="H407" s="60"/>
    </row>
    <row r="408" spans="1:8" x14ac:dyDescent="0.25">
      <c r="A408" s="82" t="s">
        <v>1199</v>
      </c>
      <c r="B408" s="156" t="s">
        <v>291</v>
      </c>
      <c r="C408" s="55" t="s">
        <v>292</v>
      </c>
      <c r="D408" s="56" t="s">
        <v>8</v>
      </c>
      <c r="E408" s="76">
        <v>725</v>
      </c>
      <c r="F408" s="58"/>
      <c r="G408" s="59">
        <f t="shared" si="80"/>
        <v>0</v>
      </c>
      <c r="H408" s="60"/>
    </row>
    <row r="409" spans="1:8" x14ac:dyDescent="0.25">
      <c r="A409" s="82" t="s">
        <v>157</v>
      </c>
      <c r="B409" s="156" t="s">
        <v>627</v>
      </c>
      <c r="C409" s="55" t="s">
        <v>628</v>
      </c>
      <c r="D409" s="56" t="s">
        <v>11</v>
      </c>
      <c r="E409" s="76">
        <v>14</v>
      </c>
      <c r="F409" s="58"/>
      <c r="G409" s="59">
        <f t="shared" si="80"/>
        <v>0</v>
      </c>
      <c r="H409" s="60"/>
    </row>
    <row r="410" spans="1:8" x14ac:dyDescent="0.25">
      <c r="A410" s="82" t="s">
        <v>158</v>
      </c>
      <c r="B410" s="156" t="s">
        <v>629</v>
      </c>
      <c r="C410" s="55" t="s">
        <v>630</v>
      </c>
      <c r="D410" s="56" t="s">
        <v>11</v>
      </c>
      <c r="E410" s="76">
        <v>40</v>
      </c>
      <c r="F410" s="58"/>
      <c r="G410" s="59">
        <f t="shared" si="80"/>
        <v>0</v>
      </c>
      <c r="H410" s="60"/>
    </row>
    <row r="411" spans="1:8" x14ac:dyDescent="0.25">
      <c r="A411" s="82" t="s">
        <v>1200</v>
      </c>
      <c r="B411" s="156" t="s">
        <v>631</v>
      </c>
      <c r="C411" s="55" t="s">
        <v>632</v>
      </c>
      <c r="D411" s="56" t="s">
        <v>11</v>
      </c>
      <c r="E411" s="76">
        <v>28</v>
      </c>
      <c r="F411" s="58"/>
      <c r="G411" s="59">
        <f t="shared" si="80"/>
        <v>0</v>
      </c>
      <c r="H411" s="60"/>
    </row>
    <row r="412" spans="1:8" x14ac:dyDescent="0.25">
      <c r="A412" s="82" t="s">
        <v>1201</v>
      </c>
      <c r="B412" s="156" t="s">
        <v>567</v>
      </c>
      <c r="C412" s="55" t="s">
        <v>568</v>
      </c>
      <c r="D412" s="56" t="s">
        <v>11</v>
      </c>
      <c r="E412" s="76">
        <v>50</v>
      </c>
      <c r="F412" s="58"/>
      <c r="G412" s="59">
        <f t="shared" ref="G412:G452" si="81">ROUND(E412*F412,2)</f>
        <v>0</v>
      </c>
      <c r="H412" s="60"/>
    </row>
    <row r="413" spans="1:8" ht="25.5" x14ac:dyDescent="0.25">
      <c r="A413" s="82" t="s">
        <v>159</v>
      </c>
      <c r="B413" s="156" t="s">
        <v>575</v>
      </c>
      <c r="C413" s="55" t="s">
        <v>576</v>
      </c>
      <c r="D413" s="56" t="s">
        <v>11</v>
      </c>
      <c r="E413" s="76">
        <v>30</v>
      </c>
      <c r="F413" s="58"/>
      <c r="G413" s="59">
        <f t="shared" si="81"/>
        <v>0</v>
      </c>
      <c r="H413" s="60"/>
    </row>
    <row r="414" spans="1:8" ht="25.5" x14ac:dyDescent="0.25">
      <c r="A414" s="82" t="s">
        <v>1246</v>
      </c>
      <c r="B414" s="156" t="s">
        <v>569</v>
      </c>
      <c r="C414" s="55" t="s">
        <v>570</v>
      </c>
      <c r="D414" s="56" t="s">
        <v>11</v>
      </c>
      <c r="E414" s="76">
        <v>180</v>
      </c>
      <c r="F414" s="58"/>
      <c r="G414" s="59">
        <f t="shared" si="81"/>
        <v>0</v>
      </c>
      <c r="H414" s="60"/>
    </row>
    <row r="415" spans="1:8" ht="25.5" x14ac:dyDescent="0.25">
      <c r="A415" s="82" t="s">
        <v>1247</v>
      </c>
      <c r="B415" s="156" t="s">
        <v>571</v>
      </c>
      <c r="C415" s="55" t="s">
        <v>572</v>
      </c>
      <c r="D415" s="56" t="s">
        <v>11</v>
      </c>
      <c r="E415" s="76">
        <v>60</v>
      </c>
      <c r="F415" s="58"/>
      <c r="G415" s="59">
        <f t="shared" si="81"/>
        <v>0</v>
      </c>
      <c r="H415" s="60"/>
    </row>
    <row r="416" spans="1:8" ht="25.5" x14ac:dyDescent="0.25">
      <c r="A416" s="82" t="s">
        <v>1248</v>
      </c>
      <c r="B416" s="156" t="s">
        <v>573</v>
      </c>
      <c r="C416" s="55" t="s">
        <v>574</v>
      </c>
      <c r="D416" s="56" t="s">
        <v>11</v>
      </c>
      <c r="E416" s="76">
        <v>120</v>
      </c>
      <c r="F416" s="58"/>
      <c r="G416" s="59">
        <f t="shared" si="81"/>
        <v>0</v>
      </c>
      <c r="H416" s="60"/>
    </row>
    <row r="417" spans="1:8" ht="25.5" x14ac:dyDescent="0.25">
      <c r="A417" s="82" t="s">
        <v>160</v>
      </c>
      <c r="B417" s="156" t="s">
        <v>293</v>
      </c>
      <c r="C417" s="55" t="s">
        <v>294</v>
      </c>
      <c r="D417" s="56" t="s">
        <v>11</v>
      </c>
      <c r="E417" s="76">
        <v>200</v>
      </c>
      <c r="F417" s="58"/>
      <c r="G417" s="59">
        <f t="shared" si="81"/>
        <v>0</v>
      </c>
      <c r="H417" s="60"/>
    </row>
    <row r="418" spans="1:8" ht="25.5" x14ac:dyDescent="0.25">
      <c r="A418" s="82" t="s">
        <v>1249</v>
      </c>
      <c r="B418" s="156" t="s">
        <v>295</v>
      </c>
      <c r="C418" s="55" t="s">
        <v>296</v>
      </c>
      <c r="D418" s="56" t="s">
        <v>11</v>
      </c>
      <c r="E418" s="76">
        <v>150</v>
      </c>
      <c r="F418" s="58"/>
      <c r="G418" s="59">
        <f t="shared" si="81"/>
        <v>0</v>
      </c>
      <c r="H418" s="60"/>
    </row>
    <row r="419" spans="1:8" ht="25.5" x14ac:dyDescent="0.25">
      <c r="A419" s="82" t="s">
        <v>1250</v>
      </c>
      <c r="B419" s="156" t="s">
        <v>301</v>
      </c>
      <c r="C419" s="55" t="s">
        <v>302</v>
      </c>
      <c r="D419" s="56" t="s">
        <v>11</v>
      </c>
      <c r="E419" s="76">
        <v>75</v>
      </c>
      <c r="F419" s="58"/>
      <c r="G419" s="59">
        <f t="shared" si="81"/>
        <v>0</v>
      </c>
      <c r="H419" s="60"/>
    </row>
    <row r="420" spans="1:8" ht="25.5" x14ac:dyDescent="0.25">
      <c r="A420" s="82" t="s">
        <v>1251</v>
      </c>
      <c r="B420" s="156" t="s">
        <v>297</v>
      </c>
      <c r="C420" s="55" t="s">
        <v>298</v>
      </c>
      <c r="D420" s="56" t="s">
        <v>11</v>
      </c>
      <c r="E420" s="76">
        <v>25</v>
      </c>
      <c r="F420" s="58"/>
      <c r="G420" s="59">
        <f t="shared" si="81"/>
        <v>0</v>
      </c>
      <c r="H420" s="60"/>
    </row>
    <row r="421" spans="1:8" ht="25.5" x14ac:dyDescent="0.25">
      <c r="A421" s="82" t="s">
        <v>1252</v>
      </c>
      <c r="B421" s="156" t="s">
        <v>299</v>
      </c>
      <c r="C421" s="55" t="s">
        <v>300</v>
      </c>
      <c r="D421" s="56" t="s">
        <v>11</v>
      </c>
      <c r="E421" s="76">
        <v>70</v>
      </c>
      <c r="F421" s="58"/>
      <c r="G421" s="59">
        <f t="shared" si="81"/>
        <v>0</v>
      </c>
      <c r="H421" s="60"/>
    </row>
    <row r="422" spans="1:8" ht="25.5" x14ac:dyDescent="0.25">
      <c r="A422" s="82" t="s">
        <v>1253</v>
      </c>
      <c r="B422" s="156" t="s">
        <v>346</v>
      </c>
      <c r="C422" s="55" t="s">
        <v>347</v>
      </c>
      <c r="D422" s="56" t="s">
        <v>8</v>
      </c>
      <c r="E422" s="76">
        <v>1</v>
      </c>
      <c r="F422" s="58"/>
      <c r="G422" s="59">
        <f t="shared" si="81"/>
        <v>0</v>
      </c>
      <c r="H422" s="60"/>
    </row>
    <row r="423" spans="1:8" x14ac:dyDescent="0.25">
      <c r="A423" s="82" t="s">
        <v>1254</v>
      </c>
      <c r="B423" s="156" t="s">
        <v>1072</v>
      </c>
      <c r="C423" s="55" t="s">
        <v>972</v>
      </c>
      <c r="D423" s="56" t="s">
        <v>0</v>
      </c>
      <c r="E423" s="76">
        <v>1</v>
      </c>
      <c r="F423" s="58"/>
      <c r="G423" s="59">
        <f t="shared" si="81"/>
        <v>0</v>
      </c>
      <c r="H423" s="60"/>
    </row>
    <row r="424" spans="1:8" x14ac:dyDescent="0.25">
      <c r="A424" s="82" t="s">
        <v>1255</v>
      </c>
      <c r="B424" s="156" t="s">
        <v>1074</v>
      </c>
      <c r="C424" s="55" t="s">
        <v>1075</v>
      </c>
      <c r="D424" s="56" t="s">
        <v>0</v>
      </c>
      <c r="E424" s="76">
        <v>1</v>
      </c>
      <c r="F424" s="58"/>
      <c r="G424" s="59">
        <f t="shared" si="81"/>
        <v>0</v>
      </c>
      <c r="H424" s="60"/>
    </row>
    <row r="425" spans="1:8" x14ac:dyDescent="0.25">
      <c r="A425" s="82" t="s">
        <v>1256</v>
      </c>
      <c r="B425" s="156" t="s">
        <v>1076</v>
      </c>
      <c r="C425" s="55" t="s">
        <v>974</v>
      </c>
      <c r="D425" s="56" t="s">
        <v>0</v>
      </c>
      <c r="E425" s="76">
        <v>1</v>
      </c>
      <c r="F425" s="58"/>
      <c r="G425" s="59">
        <f t="shared" si="81"/>
        <v>0</v>
      </c>
      <c r="H425" s="60"/>
    </row>
    <row r="426" spans="1:8" x14ac:dyDescent="0.25">
      <c r="A426" s="82" t="s">
        <v>1257</v>
      </c>
      <c r="B426" s="156" t="s">
        <v>1073</v>
      </c>
      <c r="C426" s="55" t="s">
        <v>973</v>
      </c>
      <c r="D426" s="56" t="s">
        <v>0</v>
      </c>
      <c r="E426" s="76">
        <v>1</v>
      </c>
      <c r="F426" s="58"/>
      <c r="G426" s="59">
        <f t="shared" si="81"/>
        <v>0</v>
      </c>
      <c r="H426" s="60"/>
    </row>
    <row r="427" spans="1:8" ht="25.5" x14ac:dyDescent="0.25">
      <c r="A427" s="82" t="s">
        <v>161</v>
      </c>
      <c r="B427" s="156" t="s">
        <v>958</v>
      </c>
      <c r="C427" s="55" t="s">
        <v>959</v>
      </c>
      <c r="D427" s="56" t="s">
        <v>0</v>
      </c>
      <c r="E427" s="76">
        <v>1</v>
      </c>
      <c r="F427" s="58"/>
      <c r="G427" s="59">
        <f t="shared" si="81"/>
        <v>0</v>
      </c>
      <c r="H427" s="60"/>
    </row>
    <row r="428" spans="1:8" ht="25.5" x14ac:dyDescent="0.25">
      <c r="A428" s="82" t="s">
        <v>1258</v>
      </c>
      <c r="B428" s="156" t="s">
        <v>954</v>
      </c>
      <c r="C428" s="55" t="s">
        <v>955</v>
      </c>
      <c r="D428" s="56" t="s">
        <v>0</v>
      </c>
      <c r="E428" s="76">
        <v>1</v>
      </c>
      <c r="F428" s="58"/>
      <c r="G428" s="59">
        <f t="shared" si="81"/>
        <v>0</v>
      </c>
      <c r="H428" s="60"/>
    </row>
    <row r="429" spans="1:8" x14ac:dyDescent="0.25">
      <c r="A429" s="82" t="s">
        <v>162</v>
      </c>
      <c r="B429" s="156" t="s">
        <v>964</v>
      </c>
      <c r="C429" s="55" t="s">
        <v>965</v>
      </c>
      <c r="D429" s="56" t="s">
        <v>0</v>
      </c>
      <c r="E429" s="76">
        <v>1</v>
      </c>
      <c r="F429" s="58"/>
      <c r="G429" s="59">
        <f t="shared" si="81"/>
        <v>0</v>
      </c>
      <c r="H429" s="60"/>
    </row>
    <row r="430" spans="1:8" x14ac:dyDescent="0.25">
      <c r="A430" s="82" t="s">
        <v>163</v>
      </c>
      <c r="B430" s="156" t="s">
        <v>960</v>
      </c>
      <c r="C430" s="55" t="s">
        <v>961</v>
      </c>
      <c r="D430" s="56" t="s">
        <v>0</v>
      </c>
      <c r="E430" s="76">
        <v>1</v>
      </c>
      <c r="F430" s="58"/>
      <c r="G430" s="59">
        <f t="shared" si="81"/>
        <v>0</v>
      </c>
      <c r="H430" s="60"/>
    </row>
    <row r="431" spans="1:8" x14ac:dyDescent="0.25">
      <c r="A431" s="82" t="s">
        <v>1259</v>
      </c>
      <c r="B431" s="156" t="s">
        <v>956</v>
      </c>
      <c r="C431" s="55" t="s">
        <v>957</v>
      </c>
      <c r="D431" s="56" t="s">
        <v>0</v>
      </c>
      <c r="E431" s="76">
        <v>1</v>
      </c>
      <c r="F431" s="58"/>
      <c r="G431" s="59">
        <f t="shared" si="81"/>
        <v>0</v>
      </c>
      <c r="H431" s="60"/>
    </row>
    <row r="432" spans="1:8" x14ac:dyDescent="0.25">
      <c r="A432" s="82" t="s">
        <v>1260</v>
      </c>
      <c r="B432" s="156" t="s">
        <v>966</v>
      </c>
      <c r="C432" s="55" t="s">
        <v>967</v>
      </c>
      <c r="D432" s="56" t="s">
        <v>0</v>
      </c>
      <c r="E432" s="76">
        <v>1</v>
      </c>
      <c r="F432" s="58"/>
      <c r="G432" s="59">
        <f t="shared" si="81"/>
        <v>0</v>
      </c>
      <c r="H432" s="60"/>
    </row>
    <row r="433" spans="1:8" x14ac:dyDescent="0.25">
      <c r="A433" s="82" t="s">
        <v>1261</v>
      </c>
      <c r="B433" s="156" t="s">
        <v>962</v>
      </c>
      <c r="C433" s="55" t="s">
        <v>963</v>
      </c>
      <c r="D433" s="56" t="s">
        <v>0</v>
      </c>
      <c r="E433" s="76">
        <v>1</v>
      </c>
      <c r="F433" s="58"/>
      <c r="G433" s="59">
        <f t="shared" si="81"/>
        <v>0</v>
      </c>
      <c r="H433" s="60"/>
    </row>
    <row r="434" spans="1:8" x14ac:dyDescent="0.25">
      <c r="A434" s="82" t="s">
        <v>1262</v>
      </c>
      <c r="B434" s="156" t="s">
        <v>970</v>
      </c>
      <c r="C434" s="55" t="s">
        <v>971</v>
      </c>
      <c r="D434" s="56" t="s">
        <v>0</v>
      </c>
      <c r="E434" s="76">
        <v>1</v>
      </c>
      <c r="F434" s="58"/>
      <c r="G434" s="59">
        <f t="shared" si="81"/>
        <v>0</v>
      </c>
      <c r="H434" s="60"/>
    </row>
    <row r="435" spans="1:8" x14ac:dyDescent="0.25">
      <c r="A435" s="82" t="s">
        <v>1263</v>
      </c>
      <c r="B435" s="156" t="s">
        <v>968</v>
      </c>
      <c r="C435" s="55" t="s">
        <v>969</v>
      </c>
      <c r="D435" s="56" t="s">
        <v>0</v>
      </c>
      <c r="E435" s="76">
        <v>1</v>
      </c>
      <c r="F435" s="58"/>
      <c r="G435" s="59">
        <f t="shared" si="81"/>
        <v>0</v>
      </c>
      <c r="H435" s="60"/>
    </row>
    <row r="436" spans="1:8" ht="25.5" x14ac:dyDescent="0.25">
      <c r="A436" s="82" t="s">
        <v>1264</v>
      </c>
      <c r="B436" s="156" t="s">
        <v>1369</v>
      </c>
      <c r="C436" s="55" t="s">
        <v>1370</v>
      </c>
      <c r="D436" s="56" t="s">
        <v>8</v>
      </c>
      <c r="E436" s="76">
        <v>2</v>
      </c>
      <c r="F436" s="58"/>
      <c r="G436" s="59">
        <f t="shared" si="81"/>
        <v>0</v>
      </c>
      <c r="H436" s="60"/>
    </row>
    <row r="437" spans="1:8" x14ac:dyDescent="0.25">
      <c r="A437" s="82" t="s">
        <v>165</v>
      </c>
      <c r="B437" s="156" t="s">
        <v>635</v>
      </c>
      <c r="C437" s="55" t="s">
        <v>636</v>
      </c>
      <c r="D437" s="56" t="s">
        <v>0</v>
      </c>
      <c r="E437" s="76">
        <v>15</v>
      </c>
      <c r="F437" s="58"/>
      <c r="G437" s="59">
        <f t="shared" si="81"/>
        <v>0</v>
      </c>
      <c r="H437" s="60"/>
    </row>
    <row r="438" spans="1:8" x14ac:dyDescent="0.25">
      <c r="A438" s="82" t="s">
        <v>1265</v>
      </c>
      <c r="B438" s="156" t="s">
        <v>932</v>
      </c>
      <c r="C438" s="55" t="s">
        <v>933</v>
      </c>
      <c r="D438" s="56" t="s">
        <v>8</v>
      </c>
      <c r="E438" s="76">
        <v>2</v>
      </c>
      <c r="F438" s="58"/>
      <c r="G438" s="59">
        <f t="shared" si="81"/>
        <v>0</v>
      </c>
      <c r="H438" s="60"/>
    </row>
    <row r="439" spans="1:8" ht="25.5" x14ac:dyDescent="0.25">
      <c r="A439" s="82" t="s">
        <v>1266</v>
      </c>
      <c r="B439" s="156" t="s">
        <v>942</v>
      </c>
      <c r="C439" s="55" t="s">
        <v>943</v>
      </c>
      <c r="D439" s="56" t="s">
        <v>8</v>
      </c>
      <c r="E439" s="76">
        <v>3</v>
      </c>
      <c r="F439" s="58"/>
      <c r="G439" s="59">
        <f t="shared" si="81"/>
        <v>0</v>
      </c>
      <c r="H439" s="60"/>
    </row>
    <row r="440" spans="1:8" ht="25.5" x14ac:dyDescent="0.25">
      <c r="A440" s="82" t="s">
        <v>1267</v>
      </c>
      <c r="B440" s="156" t="s">
        <v>940</v>
      </c>
      <c r="C440" s="55" t="s">
        <v>941</v>
      </c>
      <c r="D440" s="56" t="s">
        <v>8</v>
      </c>
      <c r="E440" s="76">
        <v>2</v>
      </c>
      <c r="F440" s="58"/>
      <c r="G440" s="59">
        <f t="shared" si="81"/>
        <v>0</v>
      </c>
      <c r="H440" s="60"/>
    </row>
    <row r="441" spans="1:8" x14ac:dyDescent="0.25">
      <c r="A441" s="82" t="s">
        <v>1268</v>
      </c>
      <c r="B441" s="156" t="s">
        <v>938</v>
      </c>
      <c r="C441" s="55" t="s">
        <v>939</v>
      </c>
      <c r="D441" s="56" t="s">
        <v>8</v>
      </c>
      <c r="E441" s="76">
        <v>2</v>
      </c>
      <c r="F441" s="58"/>
      <c r="G441" s="59">
        <f t="shared" si="81"/>
        <v>0</v>
      </c>
      <c r="H441" s="60"/>
    </row>
    <row r="442" spans="1:8" x14ac:dyDescent="0.25">
      <c r="A442" s="82" t="s">
        <v>1269</v>
      </c>
      <c r="B442" s="156" t="s">
        <v>936</v>
      </c>
      <c r="C442" s="55" t="s">
        <v>937</v>
      </c>
      <c r="D442" s="56" t="s">
        <v>8</v>
      </c>
      <c r="E442" s="76">
        <v>2</v>
      </c>
      <c r="F442" s="58"/>
      <c r="G442" s="59">
        <f t="shared" si="81"/>
        <v>0</v>
      </c>
      <c r="H442" s="60"/>
    </row>
    <row r="443" spans="1:8" ht="25.5" x14ac:dyDescent="0.25">
      <c r="A443" s="82" t="s">
        <v>1270</v>
      </c>
      <c r="B443" s="156" t="s">
        <v>948</v>
      </c>
      <c r="C443" s="55" t="s">
        <v>949</v>
      </c>
      <c r="D443" s="56" t="s">
        <v>8</v>
      </c>
      <c r="E443" s="76">
        <v>2</v>
      </c>
      <c r="F443" s="58"/>
      <c r="G443" s="59">
        <f t="shared" si="81"/>
        <v>0</v>
      </c>
      <c r="H443" s="60"/>
    </row>
    <row r="444" spans="1:8" ht="25.5" x14ac:dyDescent="0.25">
      <c r="A444" s="82" t="s">
        <v>1271</v>
      </c>
      <c r="B444" s="156" t="s">
        <v>944</v>
      </c>
      <c r="C444" s="55" t="s">
        <v>945</v>
      </c>
      <c r="D444" s="56" t="s">
        <v>8</v>
      </c>
      <c r="E444" s="76">
        <v>2</v>
      </c>
      <c r="F444" s="58"/>
      <c r="G444" s="59">
        <f t="shared" si="81"/>
        <v>0</v>
      </c>
      <c r="H444" s="60"/>
    </row>
    <row r="445" spans="1:8" ht="25.5" x14ac:dyDescent="0.25">
      <c r="A445" s="82" t="s">
        <v>1272</v>
      </c>
      <c r="B445" s="156" t="s">
        <v>946</v>
      </c>
      <c r="C445" s="55" t="s">
        <v>947</v>
      </c>
      <c r="D445" s="56" t="s">
        <v>8</v>
      </c>
      <c r="E445" s="76">
        <v>2</v>
      </c>
      <c r="F445" s="58"/>
      <c r="G445" s="59">
        <f t="shared" si="81"/>
        <v>0</v>
      </c>
      <c r="H445" s="60"/>
    </row>
    <row r="446" spans="1:8" x14ac:dyDescent="0.25">
      <c r="A446" s="82" t="s">
        <v>1273</v>
      </c>
      <c r="B446" s="156" t="s">
        <v>934</v>
      </c>
      <c r="C446" s="55" t="s">
        <v>935</v>
      </c>
      <c r="D446" s="56" t="s">
        <v>8</v>
      </c>
      <c r="E446" s="76">
        <v>1</v>
      </c>
      <c r="F446" s="58"/>
      <c r="G446" s="59">
        <f t="shared" si="81"/>
        <v>0</v>
      </c>
      <c r="H446" s="60"/>
    </row>
    <row r="447" spans="1:8" x14ac:dyDescent="0.25">
      <c r="A447" s="82" t="s">
        <v>1274</v>
      </c>
      <c r="B447" s="156" t="s">
        <v>930</v>
      </c>
      <c r="C447" s="55" t="s">
        <v>931</v>
      </c>
      <c r="D447" s="56" t="s">
        <v>8</v>
      </c>
      <c r="E447" s="76">
        <v>2</v>
      </c>
      <c r="F447" s="58"/>
      <c r="G447" s="59">
        <f t="shared" si="81"/>
        <v>0</v>
      </c>
      <c r="H447" s="60"/>
    </row>
    <row r="448" spans="1:8" x14ac:dyDescent="0.25">
      <c r="A448" s="82" t="s">
        <v>1275</v>
      </c>
      <c r="B448" s="156" t="s">
        <v>928</v>
      </c>
      <c r="C448" s="55" t="s">
        <v>929</v>
      </c>
      <c r="D448" s="56" t="s">
        <v>8</v>
      </c>
      <c r="E448" s="76">
        <v>2</v>
      </c>
      <c r="F448" s="58"/>
      <c r="G448" s="59">
        <f t="shared" si="81"/>
        <v>0</v>
      </c>
      <c r="H448" s="60"/>
    </row>
    <row r="449" spans="1:8" x14ac:dyDescent="0.25">
      <c r="A449" s="82" t="s">
        <v>1276</v>
      </c>
      <c r="B449" s="156" t="s">
        <v>926</v>
      </c>
      <c r="C449" s="55" t="s">
        <v>927</v>
      </c>
      <c r="D449" s="56" t="s">
        <v>8</v>
      </c>
      <c r="E449" s="76">
        <v>2</v>
      </c>
      <c r="F449" s="58"/>
      <c r="G449" s="59">
        <f t="shared" si="81"/>
        <v>0</v>
      </c>
      <c r="H449" s="60"/>
    </row>
    <row r="450" spans="1:8" ht="25.5" x14ac:dyDescent="0.25">
      <c r="A450" s="82" t="s">
        <v>1277</v>
      </c>
      <c r="B450" s="156" t="s">
        <v>633</v>
      </c>
      <c r="C450" s="55" t="s">
        <v>634</v>
      </c>
      <c r="D450" s="56" t="s">
        <v>8</v>
      </c>
      <c r="E450" s="76">
        <v>1</v>
      </c>
      <c r="F450" s="58"/>
      <c r="G450" s="59">
        <f t="shared" si="81"/>
        <v>0</v>
      </c>
      <c r="H450" s="60"/>
    </row>
    <row r="451" spans="1:8" x14ac:dyDescent="0.25">
      <c r="A451" s="82" t="s">
        <v>1278</v>
      </c>
      <c r="B451" s="156" t="s">
        <v>950</v>
      </c>
      <c r="C451" s="55" t="s">
        <v>951</v>
      </c>
      <c r="D451" s="56" t="s">
        <v>8</v>
      </c>
      <c r="E451" s="76">
        <v>2</v>
      </c>
      <c r="F451" s="58"/>
      <c r="G451" s="59">
        <f t="shared" si="81"/>
        <v>0</v>
      </c>
      <c r="H451" s="60"/>
    </row>
    <row r="452" spans="1:8" x14ac:dyDescent="0.25">
      <c r="A452" s="82" t="s">
        <v>1279</v>
      </c>
      <c r="B452" s="156" t="s">
        <v>952</v>
      </c>
      <c r="C452" s="55" t="s">
        <v>953</v>
      </c>
      <c r="D452" s="56" t="s">
        <v>8</v>
      </c>
      <c r="E452" s="76">
        <v>2</v>
      </c>
      <c r="F452" s="58"/>
      <c r="G452" s="59">
        <f t="shared" si="81"/>
        <v>0</v>
      </c>
      <c r="H452" s="60"/>
    </row>
    <row r="453" spans="1:8" x14ac:dyDescent="0.25">
      <c r="A453" s="82" t="s">
        <v>1280</v>
      </c>
      <c r="B453" s="154" t="s">
        <v>1000</v>
      </c>
      <c r="C453" s="55" t="s">
        <v>997</v>
      </c>
      <c r="D453" s="56" t="s">
        <v>8</v>
      </c>
      <c r="E453" s="76">
        <v>100.72</v>
      </c>
      <c r="F453" s="58"/>
      <c r="G453" s="59">
        <f t="shared" si="79"/>
        <v>0</v>
      </c>
      <c r="H453" s="60"/>
    </row>
    <row r="454" spans="1:8" x14ac:dyDescent="0.25">
      <c r="A454" s="119"/>
      <c r="B454" s="176"/>
      <c r="C454" s="120"/>
      <c r="D454" s="89"/>
      <c r="E454" s="89"/>
      <c r="F454" s="90"/>
      <c r="G454" s="121"/>
      <c r="H454" s="60"/>
    </row>
    <row r="455" spans="1:8" x14ac:dyDescent="0.25">
      <c r="A455" s="111" t="s">
        <v>891</v>
      </c>
      <c r="B455" s="178"/>
      <c r="C455" s="48" t="s">
        <v>892</v>
      </c>
      <c r="D455" s="69"/>
      <c r="E455" s="113"/>
      <c r="F455" s="70"/>
      <c r="G455" s="91">
        <f>SUM(G456:G460)</f>
        <v>0</v>
      </c>
      <c r="H455" s="122" t="e">
        <f>G455/$G$461</f>
        <v>#DIV/0!</v>
      </c>
    </row>
    <row r="456" spans="1:8" ht="25.5" x14ac:dyDescent="0.25">
      <c r="A456" s="123" t="s">
        <v>893</v>
      </c>
      <c r="B456" s="182" t="s">
        <v>646</v>
      </c>
      <c r="C456" s="55" t="s">
        <v>647</v>
      </c>
      <c r="D456" s="56" t="s">
        <v>0</v>
      </c>
      <c r="E456" s="124">
        <v>30</v>
      </c>
      <c r="F456" s="58"/>
      <c r="G456" s="65">
        <f>ROUND(E456*F456,2)</f>
        <v>0</v>
      </c>
      <c r="H456" s="125"/>
    </row>
    <row r="457" spans="1:8" x14ac:dyDescent="0.25">
      <c r="A457" s="123" t="s">
        <v>894</v>
      </c>
      <c r="B457" s="183" t="s">
        <v>648</v>
      </c>
      <c r="C457" s="55" t="s">
        <v>649</v>
      </c>
      <c r="D457" s="56" t="s">
        <v>8</v>
      </c>
      <c r="E457" s="124">
        <v>35</v>
      </c>
      <c r="F457" s="58"/>
      <c r="G457" s="65">
        <f>ROUND(E457*F457,2)</f>
        <v>0</v>
      </c>
      <c r="H457" s="125"/>
    </row>
    <row r="458" spans="1:8" ht="25.5" x14ac:dyDescent="0.25">
      <c r="A458" s="123" t="s">
        <v>978</v>
      </c>
      <c r="B458" s="183" t="s">
        <v>1061</v>
      </c>
      <c r="C458" s="55" t="s">
        <v>1359</v>
      </c>
      <c r="D458" s="56" t="s">
        <v>17</v>
      </c>
      <c r="E458" s="124">
        <v>20</v>
      </c>
      <c r="F458" s="58"/>
      <c r="G458" s="65">
        <f>ROUND(E458*F458,2)</f>
        <v>0</v>
      </c>
      <c r="H458" s="126"/>
    </row>
    <row r="459" spans="1:8" x14ac:dyDescent="0.25">
      <c r="A459" s="123" t="s">
        <v>895</v>
      </c>
      <c r="B459" s="162" t="s">
        <v>277</v>
      </c>
      <c r="C459" s="55" t="s">
        <v>278</v>
      </c>
      <c r="D459" s="56" t="s">
        <v>0</v>
      </c>
      <c r="E459" s="75">
        <v>2</v>
      </c>
      <c r="F459" s="58"/>
      <c r="G459" s="65">
        <f>ROUND(E459*F459,2)</f>
        <v>0</v>
      </c>
      <c r="H459" s="60"/>
    </row>
    <row r="460" spans="1:8" ht="15.75" thickBot="1" x14ac:dyDescent="0.3">
      <c r="A460" s="373"/>
      <c r="B460" s="374"/>
      <c r="C460" s="374"/>
      <c r="D460" s="374"/>
      <c r="E460" s="374"/>
      <c r="F460" s="374"/>
      <c r="G460" s="374"/>
      <c r="H460" s="375"/>
    </row>
    <row r="461" spans="1:8" ht="15.75" thickBot="1" x14ac:dyDescent="0.3">
      <c r="A461" s="364" t="s">
        <v>979</v>
      </c>
      <c r="B461" s="365"/>
      <c r="C461" s="365"/>
      <c r="D461" s="365"/>
      <c r="E461" s="365"/>
      <c r="F461" s="366"/>
      <c r="G461" s="127">
        <f>SUM(G13:G459)/2</f>
        <v>0</v>
      </c>
      <c r="H461" s="128" t="e">
        <f>G461/$G$461</f>
        <v>#DIV/0!</v>
      </c>
    </row>
    <row r="462" spans="1:8" ht="15.75" thickBot="1" x14ac:dyDescent="0.3">
      <c r="A462" s="362" t="s">
        <v>980</v>
      </c>
      <c r="B462" s="363"/>
      <c r="C462" s="363"/>
      <c r="D462" s="363"/>
      <c r="E462" s="356"/>
      <c r="F462" s="313">
        <v>0</v>
      </c>
      <c r="G462" s="130">
        <f>ROUND(G461*F462,2)</f>
        <v>0</v>
      </c>
      <c r="H462" s="131"/>
    </row>
    <row r="463" spans="1:8" x14ac:dyDescent="0.25">
      <c r="A463" s="132"/>
      <c r="B463" s="133"/>
      <c r="C463" s="133"/>
      <c r="D463" s="133"/>
      <c r="E463" s="133"/>
      <c r="F463" s="134"/>
      <c r="G463" s="135"/>
      <c r="H463" s="136"/>
    </row>
    <row r="464" spans="1:8" x14ac:dyDescent="0.25">
      <c r="A464" s="111" t="s">
        <v>981</v>
      </c>
      <c r="B464" s="112"/>
      <c r="C464" s="48" t="s">
        <v>626</v>
      </c>
      <c r="D464" s="69"/>
      <c r="E464" s="113"/>
      <c r="F464" s="70"/>
      <c r="G464" s="91">
        <f>SUM(G465:G466)</f>
        <v>0</v>
      </c>
      <c r="H464" s="122" t="e">
        <f>G464/G468</f>
        <v>#DIV/0!</v>
      </c>
    </row>
    <row r="465" spans="1:8" ht="25.5" x14ac:dyDescent="0.25">
      <c r="A465" s="123" t="s">
        <v>982</v>
      </c>
      <c r="B465" s="153" t="s">
        <v>283</v>
      </c>
      <c r="C465" s="55" t="s">
        <v>284</v>
      </c>
      <c r="D465" s="56" t="s">
        <v>17</v>
      </c>
      <c r="E465" s="137">
        <v>1</v>
      </c>
      <c r="F465" s="58"/>
      <c r="G465" s="72">
        <f>ROUND(E465*F465,2)</f>
        <v>0</v>
      </c>
      <c r="H465" s="138"/>
    </row>
    <row r="466" spans="1:8" ht="25.5" x14ac:dyDescent="0.25">
      <c r="A466" s="123" t="s">
        <v>1187</v>
      </c>
      <c r="B466" s="154" t="s">
        <v>777</v>
      </c>
      <c r="C466" s="55" t="s">
        <v>1378</v>
      </c>
      <c r="D466" s="56" t="s">
        <v>17</v>
      </c>
      <c r="E466" s="137">
        <v>2</v>
      </c>
      <c r="F466" s="58"/>
      <c r="G466" s="72">
        <f>ROUND(E466*F466,2)</f>
        <v>0</v>
      </c>
      <c r="H466" s="138"/>
    </row>
    <row r="467" spans="1:8" ht="15.75" thickBot="1" x14ac:dyDescent="0.3">
      <c r="A467" s="139"/>
      <c r="B467" s="140"/>
      <c r="C467" s="141"/>
      <c r="D467" s="142"/>
      <c r="E467" s="143"/>
      <c r="F467" s="144"/>
      <c r="G467" s="145"/>
      <c r="H467" s="146"/>
    </row>
    <row r="468" spans="1:8" ht="15.75" thickBot="1" x14ac:dyDescent="0.3">
      <c r="A468" s="364" t="s">
        <v>983</v>
      </c>
      <c r="B468" s="365"/>
      <c r="C468" s="365"/>
      <c r="D468" s="365"/>
      <c r="E468" s="365"/>
      <c r="F468" s="366"/>
      <c r="G468" s="127">
        <f>G464</f>
        <v>0</v>
      </c>
      <c r="H468" s="128" t="e">
        <f>G468/$G$468</f>
        <v>#DIV/0!</v>
      </c>
    </row>
    <row r="469" spans="1:8" ht="15.75" thickBot="1" x14ac:dyDescent="0.3">
      <c r="A469" s="362" t="s">
        <v>984</v>
      </c>
      <c r="B469" s="363"/>
      <c r="C469" s="363"/>
      <c r="D469" s="363"/>
      <c r="E469" s="356"/>
      <c r="F469" s="129">
        <v>0</v>
      </c>
      <c r="G469" s="130">
        <f>ROUND(G468*F469,2)</f>
        <v>0</v>
      </c>
      <c r="H469" s="131"/>
    </row>
    <row r="470" spans="1:8" ht="15.75" thickBot="1" x14ac:dyDescent="0.3">
      <c r="A470" s="139"/>
      <c r="B470" s="147"/>
      <c r="C470" s="141"/>
      <c r="D470" s="142"/>
      <c r="E470" s="148"/>
      <c r="F470" s="144"/>
      <c r="G470" s="149"/>
      <c r="H470" s="150"/>
    </row>
    <row r="471" spans="1:8" ht="15.75" thickBot="1" x14ac:dyDescent="0.3">
      <c r="A471" s="367" t="s">
        <v>985</v>
      </c>
      <c r="B471" s="368"/>
      <c r="C471" s="368"/>
      <c r="D471" s="368"/>
      <c r="E471" s="368"/>
      <c r="F471" s="369"/>
      <c r="G471" s="151">
        <f>ROUND(G461+G462+G468+G469,2)</f>
        <v>0</v>
      </c>
      <c r="H471" s="152"/>
    </row>
    <row r="472" spans="1:8" x14ac:dyDescent="0.25">
      <c r="A472" s="16"/>
      <c r="B472" s="16"/>
      <c r="C472" s="14"/>
      <c r="D472" s="3"/>
      <c r="E472" s="4"/>
      <c r="F472" s="9"/>
      <c r="G472" s="6"/>
      <c r="H472" s="2"/>
    </row>
  </sheetData>
  <sortState ref="B214:G319">
    <sortCondition ref="B214"/>
  </sortState>
  <mergeCells count="11">
    <mergeCell ref="A469:D469"/>
    <mergeCell ref="A461:F461"/>
    <mergeCell ref="A462:D462"/>
    <mergeCell ref="A471:F471"/>
    <mergeCell ref="A6:B6"/>
    <mergeCell ref="C6:G6"/>
    <mergeCell ref="A7:B7"/>
    <mergeCell ref="C7:G7"/>
    <mergeCell ref="A9:G9"/>
    <mergeCell ref="A460:H460"/>
    <mergeCell ref="A468:F468"/>
  </mergeCells>
  <pageMargins left="0.70866141732283472" right="0.51181102362204722" top="1.2835416666666666" bottom="0.78740157480314965" header="0.31496062992125984" footer="0.31496062992125984"/>
  <pageSetup paperSize="9" scale="65" fitToHeight="0" orientation="portrait" horizontalDpi="1200" verticalDpi="1200" r:id="rId1"/>
  <headerFooter>
    <oddFooter>&amp;R&amp;"Verdana,Normal"Página 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view="pageBreakPreview" zoomScaleNormal="100" zoomScaleSheetLayoutView="100" workbookViewId="0">
      <selection activeCell="F16" sqref="F16"/>
    </sheetView>
  </sheetViews>
  <sheetFormatPr defaultRowHeight="15" x14ac:dyDescent="0.25"/>
  <cols>
    <col min="1" max="1" width="6.5703125" customWidth="1"/>
    <col min="2" max="2" width="7.140625" customWidth="1"/>
    <col min="3" max="3" width="74.85546875" style="1" customWidth="1"/>
    <col min="4" max="4" width="24.85546875" bestFit="1" customWidth="1"/>
  </cols>
  <sheetData>
    <row r="1" spans="1:5" x14ac:dyDescent="0.25">
      <c r="A1" s="184"/>
      <c r="B1" s="185"/>
      <c r="C1" s="207" t="s">
        <v>1284</v>
      </c>
      <c r="D1" s="186"/>
      <c r="E1" s="187"/>
    </row>
    <row r="2" spans="1:5" ht="18" hidden="1" x14ac:dyDescent="0.25">
      <c r="A2" s="188"/>
      <c r="B2" s="189"/>
      <c r="C2" s="190" t="s">
        <v>677</v>
      </c>
      <c r="D2" s="191"/>
      <c r="E2" s="187"/>
    </row>
    <row r="3" spans="1:5" hidden="1" x14ac:dyDescent="0.25">
      <c r="A3" s="188"/>
      <c r="B3" s="192"/>
      <c r="C3" s="193" t="s">
        <v>678</v>
      </c>
      <c r="D3" s="194"/>
      <c r="E3" s="187"/>
    </row>
    <row r="4" spans="1:5" hidden="1" x14ac:dyDescent="0.25">
      <c r="A4" s="188"/>
      <c r="B4" s="192"/>
      <c r="C4" s="193" t="s">
        <v>679</v>
      </c>
      <c r="D4" s="194"/>
      <c r="E4" s="187"/>
    </row>
    <row r="5" spans="1:5" x14ac:dyDescent="0.25">
      <c r="A5" s="184"/>
      <c r="B5" s="185"/>
      <c r="C5" s="193"/>
      <c r="D5" s="195"/>
      <c r="E5" s="187"/>
    </row>
    <row r="6" spans="1:5" x14ac:dyDescent="0.25">
      <c r="A6" s="378" t="str">
        <f>Planilha!A6</f>
        <v>Objeto:</v>
      </c>
      <c r="B6" s="378"/>
      <c r="C6" s="208" t="str">
        <f>Planilha!C6</f>
        <v>Contratação de obras de reforma e adequação de áreas diversas do Complexo Hospitalar Padre Bento</v>
      </c>
      <c r="D6" s="196"/>
      <c r="E6" s="187"/>
    </row>
    <row r="7" spans="1:5" x14ac:dyDescent="0.25">
      <c r="A7" s="378" t="str">
        <f>Planilha!A7</f>
        <v xml:space="preserve">Local:                    </v>
      </c>
      <c r="B7" s="378"/>
      <c r="C7" s="379" t="s">
        <v>680</v>
      </c>
      <c r="D7" s="379"/>
      <c r="E7" s="187"/>
    </row>
    <row r="8" spans="1:5" hidden="1" x14ac:dyDescent="0.25">
      <c r="A8" s="197"/>
      <c r="B8" s="197"/>
      <c r="C8" s="198"/>
      <c r="D8" s="199"/>
      <c r="E8" s="187"/>
    </row>
    <row r="9" spans="1:5" x14ac:dyDescent="0.25">
      <c r="A9" s="380"/>
      <c r="B9" s="380"/>
      <c r="C9" s="380"/>
      <c r="D9" s="380"/>
      <c r="E9" s="187"/>
    </row>
    <row r="10" spans="1:5" ht="15.75" hidden="1" x14ac:dyDescent="0.25">
      <c r="A10" s="200"/>
      <c r="B10" s="201"/>
      <c r="C10" s="202"/>
      <c r="D10" s="195"/>
      <c r="E10" s="187"/>
    </row>
    <row r="11" spans="1:5" ht="15.75" hidden="1" x14ac:dyDescent="0.25">
      <c r="A11" s="188"/>
      <c r="B11" s="203"/>
      <c r="C11" s="204" t="s">
        <v>896</v>
      </c>
      <c r="D11" s="191"/>
      <c r="E11" s="187"/>
    </row>
    <row r="12" spans="1:5" ht="16.5" thickBot="1" x14ac:dyDescent="0.3">
      <c r="A12" s="188"/>
      <c r="B12" s="203"/>
      <c r="C12" s="204"/>
      <c r="D12" s="191"/>
      <c r="E12" s="187"/>
    </row>
    <row r="13" spans="1:5" ht="15.75" thickBot="1" x14ac:dyDescent="0.3">
      <c r="A13" s="188"/>
      <c r="B13" s="205" t="s">
        <v>897</v>
      </c>
      <c r="C13" s="209" t="s">
        <v>898</v>
      </c>
      <c r="D13" s="210" t="s">
        <v>899</v>
      </c>
      <c r="E13" s="187"/>
    </row>
    <row r="14" spans="1:5" x14ac:dyDescent="0.25">
      <c r="A14" s="188"/>
      <c r="B14" s="211" t="s">
        <v>689</v>
      </c>
      <c r="C14" s="212" t="str">
        <f>VLOOKUP(B14,Planilha!$A$13:$C$455,3,FALSE)</f>
        <v xml:space="preserve">Serviço técnico especializado </v>
      </c>
      <c r="D14" s="213">
        <f>VLOOKUP(C14,Planilha!C13:G459,5,FALSE)</f>
        <v>0</v>
      </c>
      <c r="E14" s="187"/>
    </row>
    <row r="15" spans="1:5" x14ac:dyDescent="0.25">
      <c r="A15" s="188"/>
      <c r="B15" s="214" t="s">
        <v>699</v>
      </c>
      <c r="C15" s="212" t="str">
        <f>VLOOKUP(B15,Planilha!$A$13:$C$455,3,FALSE)</f>
        <v>Início, apoio e administração da obra</v>
      </c>
      <c r="D15" s="213">
        <f>VLOOKUP(C15,Planilha!C14:G460,5,FALSE)</f>
        <v>0</v>
      </c>
      <c r="E15" s="187"/>
    </row>
    <row r="16" spans="1:5" x14ac:dyDescent="0.25">
      <c r="A16" s="188"/>
      <c r="B16" s="214" t="s">
        <v>711</v>
      </c>
      <c r="C16" s="212" t="str">
        <f>VLOOKUP(B16,Planilha!$A$13:$C$455,3,FALSE)</f>
        <v>Demolição, Transporte e Serviço em Solo</v>
      </c>
      <c r="D16" s="213">
        <f>VLOOKUP(C16,Planilha!C15:G461,5,FALSE)</f>
        <v>0</v>
      </c>
      <c r="E16" s="187"/>
    </row>
    <row r="17" spans="1:8" x14ac:dyDescent="0.25">
      <c r="A17" s="188"/>
      <c r="B17" s="214" t="s">
        <v>732</v>
      </c>
      <c r="C17" s="212" t="str">
        <f>VLOOKUP(B17,Planilha!$A$13:$C$455,3,FALSE)</f>
        <v>Fundação e estrutura</v>
      </c>
      <c r="D17" s="213">
        <f>VLOOKUP(C17,Planilha!C16:G462,5,FALSE)</f>
        <v>0</v>
      </c>
      <c r="E17" s="187"/>
    </row>
    <row r="18" spans="1:8" x14ac:dyDescent="0.25">
      <c r="A18" s="188"/>
      <c r="B18" s="214" t="s">
        <v>754</v>
      </c>
      <c r="C18" s="212" t="str">
        <f>VLOOKUP(B18,Planilha!$A$13:$C$455,3,FALSE)</f>
        <v>Alvenaria e elemento divisor</v>
      </c>
      <c r="D18" s="213">
        <f>VLOOKUP(C18,Planilha!C17:G471,5,FALSE)</f>
        <v>0</v>
      </c>
      <c r="E18" s="187"/>
    </row>
    <row r="19" spans="1:8" x14ac:dyDescent="0.25">
      <c r="A19" s="188"/>
      <c r="B19" s="214" t="s">
        <v>760</v>
      </c>
      <c r="C19" s="212" t="str">
        <f>VLOOKUP(B19,Planilha!$A$13:$C$455,3,FALSE)</f>
        <v>Telhamento e estruturas</v>
      </c>
      <c r="D19" s="213">
        <f>VLOOKUP(C19,Planilha!C21:G472,5,FALSE)</f>
        <v>0</v>
      </c>
      <c r="E19" s="187"/>
    </row>
    <row r="20" spans="1:8" x14ac:dyDescent="0.25">
      <c r="A20" s="188"/>
      <c r="B20" s="214" t="s">
        <v>767</v>
      </c>
      <c r="C20" s="212" t="str">
        <f>VLOOKUP(B20,Planilha!$A$13:$C$455,3,FALSE)</f>
        <v>Revestimentos</v>
      </c>
      <c r="D20" s="213">
        <f>VLOOKUP(C20,Planilha!C22:G473,5,FALSE)</f>
        <v>0</v>
      </c>
      <c r="E20" s="187"/>
    </row>
    <row r="21" spans="1:8" x14ac:dyDescent="0.25">
      <c r="A21" s="188"/>
      <c r="B21" s="214" t="s">
        <v>778</v>
      </c>
      <c r="C21" s="212" t="str">
        <f>VLOOKUP(B21,Planilha!$A$13:$C$455,3,FALSE)</f>
        <v>Forro</v>
      </c>
      <c r="D21" s="213">
        <f>VLOOKUP(C21,Planilha!C23:G474,5,FALSE)</f>
        <v>0</v>
      </c>
      <c r="E21" s="187"/>
    </row>
    <row r="22" spans="1:8" ht="25.5" x14ac:dyDescent="0.25">
      <c r="A22" s="188"/>
      <c r="B22" s="214" t="s">
        <v>782</v>
      </c>
      <c r="C22" s="215" t="str">
        <f>VLOOKUP(B22,Planilha!$A$13:$C$455,3,FALSE)</f>
        <v>Esquadrias, Portas, Marcenaria, Vidros, Corrimão, alambrados, e equip. metálicos</v>
      </c>
      <c r="D22" s="213">
        <f>VLOOKUP(C22,Planilha!C24:G475,5,FALSE)</f>
        <v>0</v>
      </c>
      <c r="E22" s="187"/>
    </row>
    <row r="23" spans="1:8" x14ac:dyDescent="0.25">
      <c r="A23" s="188"/>
      <c r="B23" s="214" t="s">
        <v>786</v>
      </c>
      <c r="C23" s="212" t="str">
        <f>VLOOKUP(B23,Planilha!$A$13:$C$455,3,FALSE)</f>
        <v>Impermeabilização, proteção e junta</v>
      </c>
      <c r="D23" s="213">
        <f>VLOOKUP(C23,Planilha!C25:G476,5,FALSE)</f>
        <v>0</v>
      </c>
      <c r="E23" s="187"/>
    </row>
    <row r="24" spans="1:8" x14ac:dyDescent="0.25">
      <c r="A24" s="188"/>
      <c r="B24" s="214" t="s">
        <v>791</v>
      </c>
      <c r="C24" s="212" t="str">
        <f>VLOOKUP(B24,Planilha!$A$13:$C$455,3,FALSE)</f>
        <v>Pintura</v>
      </c>
      <c r="D24" s="213">
        <f>VLOOKUP(C24,Planilha!C27:G477,5,FALSE)</f>
        <v>0</v>
      </c>
      <c r="E24" s="187"/>
    </row>
    <row r="25" spans="1:8" x14ac:dyDescent="0.25">
      <c r="A25" s="188"/>
      <c r="B25" s="214" t="s">
        <v>800</v>
      </c>
      <c r="C25" s="212" t="str">
        <f>VLOOKUP(B25,Planilha!$A$13:$C$455,3,FALSE)</f>
        <v>Instalações Elétricas, Elétricas Especiais</v>
      </c>
      <c r="D25" s="213">
        <f>VLOOKUP(C25,Planilha!C27:G478,5,FALSE)</f>
        <v>0</v>
      </c>
      <c r="E25" s="187"/>
    </row>
    <row r="26" spans="1:8" x14ac:dyDescent="0.25">
      <c r="A26" s="188"/>
      <c r="B26" s="214" t="s">
        <v>847</v>
      </c>
      <c r="C26" s="212" t="str">
        <f>VLOOKUP(B26,Planilha!$A$13:$C$455,3,FALSE)</f>
        <v>Paisagismo</v>
      </c>
      <c r="D26" s="213">
        <f>VLOOKUP(C26,Planilha!C27:G479,5,FALSE)</f>
        <v>0</v>
      </c>
      <c r="E26" s="187"/>
    </row>
    <row r="27" spans="1:8" x14ac:dyDescent="0.25">
      <c r="A27" s="188"/>
      <c r="B27" s="214" t="s">
        <v>854</v>
      </c>
      <c r="C27" s="212" t="str">
        <f>VLOOKUP(B27,Planilha!$A$13:$C$455,3,FALSE)</f>
        <v>Instalações Hidráulicas</v>
      </c>
      <c r="D27" s="213">
        <f>VLOOKUP(C27,Planilha!C28:G480,5,FALSE)</f>
        <v>0</v>
      </c>
      <c r="E27" s="187"/>
    </row>
    <row r="28" spans="1:8" x14ac:dyDescent="0.25">
      <c r="A28" s="188"/>
      <c r="B28" s="214" t="s">
        <v>884</v>
      </c>
      <c r="C28" s="212" t="str">
        <f>VLOOKUP(B28,Planilha!$A$13:$C$455,3,FALSE)</f>
        <v>Limpeza e arremate</v>
      </c>
      <c r="D28" s="213">
        <f>VLOOKUP(C28,Planilha!C29:G481,5,FALSE)</f>
        <v>0</v>
      </c>
      <c r="E28" s="187"/>
    </row>
    <row r="29" spans="1:8" x14ac:dyDescent="0.25">
      <c r="A29" s="188"/>
      <c r="B29" s="214" t="s">
        <v>887</v>
      </c>
      <c r="C29" s="212" t="str">
        <f>VLOOKUP(B29,Planilha!$A$13:$C$455,3,FALSE)</f>
        <v>Conforto mecânico, equipamentos e sistemas</v>
      </c>
      <c r="D29" s="213">
        <f>VLOOKUP(C29,Planilha!C31:G482,5,FALSE)</f>
        <v>0</v>
      </c>
      <c r="E29" s="187"/>
    </row>
    <row r="30" spans="1:8" ht="15.75" thickBot="1" x14ac:dyDescent="0.3">
      <c r="A30" s="188"/>
      <c r="B30" s="216" t="s">
        <v>891</v>
      </c>
      <c r="C30" s="212" t="str">
        <f>VLOOKUP(B30,Planilha!$A$13:$C$455,3,FALSE)</f>
        <v>Comunicação visual</v>
      </c>
      <c r="D30" s="213">
        <f>VLOOKUP(C30,Planilha!C32:G483,5,FALSE)</f>
        <v>0</v>
      </c>
      <c r="E30" s="187"/>
    </row>
    <row r="31" spans="1:8" x14ac:dyDescent="0.25">
      <c r="A31" s="188"/>
      <c r="B31" s="381" t="s">
        <v>979</v>
      </c>
      <c r="C31" s="382"/>
      <c r="D31" s="217">
        <f>SUM(D14:D30)</f>
        <v>0</v>
      </c>
      <c r="E31" s="187"/>
      <c r="F31" s="8"/>
      <c r="G31" s="8"/>
      <c r="H31" s="8"/>
    </row>
    <row r="32" spans="1:8" ht="15.75" thickBot="1" x14ac:dyDescent="0.3">
      <c r="A32" s="188"/>
      <c r="B32" s="383" t="str">
        <f>CONCATENATE("BDI obra - ",Planilha!F462*100,"%")</f>
        <v>BDI obra - 0%</v>
      </c>
      <c r="C32" s="384"/>
      <c r="D32" s="218">
        <f>ROUND(D31*Planilha!F462,2)</f>
        <v>0</v>
      </c>
      <c r="E32" s="187"/>
      <c r="F32" s="8"/>
      <c r="G32" s="8"/>
      <c r="H32" s="8"/>
    </row>
    <row r="33" spans="1:8" ht="15.75" thickBot="1" x14ac:dyDescent="0.3">
      <c r="A33" s="188"/>
      <c r="B33" s="219" t="s">
        <v>981</v>
      </c>
      <c r="C33" s="212" t="str">
        <f>VLOOKUP(B33,Planilha!$A$13:$C$487,3,FALSE)</f>
        <v>Elevador</v>
      </c>
      <c r="D33" s="213">
        <f>VLOOKUP(C33,Planilha!C35:G486,5,FALSE)</f>
        <v>0</v>
      </c>
      <c r="E33" s="187"/>
      <c r="F33" s="8"/>
      <c r="G33" s="8"/>
      <c r="H33" s="8"/>
    </row>
    <row r="34" spans="1:8" x14ac:dyDescent="0.25">
      <c r="A34" s="188"/>
      <c r="B34" s="381" t="s">
        <v>1005</v>
      </c>
      <c r="C34" s="382"/>
      <c r="D34" s="217">
        <f>D33</f>
        <v>0</v>
      </c>
      <c r="E34" s="187"/>
      <c r="F34" s="8"/>
      <c r="G34" s="8"/>
      <c r="H34" s="8"/>
    </row>
    <row r="35" spans="1:8" ht="15.75" thickBot="1" x14ac:dyDescent="0.3">
      <c r="A35" s="188"/>
      <c r="B35" s="383" t="str">
        <f>CONCATENATE("BDI obra - ",Planilha!F469*100,"%")</f>
        <v>BDI obra - 0%</v>
      </c>
      <c r="C35" s="384"/>
      <c r="D35" s="220">
        <f>D34*Planilha!F469</f>
        <v>0</v>
      </c>
      <c r="E35" s="187"/>
      <c r="F35" s="8"/>
      <c r="G35" s="8"/>
      <c r="H35" s="8"/>
    </row>
    <row r="36" spans="1:8" ht="15.75" thickBot="1" x14ac:dyDescent="0.3">
      <c r="A36" s="188"/>
      <c r="B36" s="376" t="s">
        <v>985</v>
      </c>
      <c r="C36" s="377"/>
      <c r="D36" s="221">
        <f>D31+D32+D34+D35</f>
        <v>0</v>
      </c>
      <c r="E36" s="187"/>
      <c r="F36" s="8"/>
      <c r="G36" s="8"/>
      <c r="H36" s="8"/>
    </row>
    <row r="37" spans="1:8" x14ac:dyDescent="0.25">
      <c r="A37" s="187"/>
      <c r="B37" s="187"/>
      <c r="C37" s="206"/>
      <c r="D37" s="187"/>
      <c r="E37" s="187"/>
      <c r="F37" s="8"/>
      <c r="G37" s="8"/>
      <c r="H37" s="8"/>
    </row>
    <row r="38" spans="1:8" x14ac:dyDescent="0.25">
      <c r="A38" s="187"/>
      <c r="B38" s="187"/>
      <c r="C38" s="206"/>
      <c r="D38" s="187"/>
      <c r="E38" s="187"/>
      <c r="F38" s="8"/>
      <c r="G38" s="8"/>
      <c r="H38" s="8"/>
    </row>
    <row r="39" spans="1:8" x14ac:dyDescent="0.25">
      <c r="A39" s="187"/>
      <c r="B39" s="187"/>
      <c r="C39" s="206"/>
      <c r="D39" s="187"/>
      <c r="E39" s="187"/>
      <c r="F39" s="8"/>
      <c r="G39" s="8"/>
      <c r="H39" s="8"/>
    </row>
    <row r="40" spans="1:8" x14ac:dyDescent="0.25">
      <c r="A40" s="187"/>
      <c r="B40" s="187"/>
      <c r="C40" s="206"/>
      <c r="D40" s="187"/>
      <c r="E40" s="187"/>
      <c r="F40" s="8"/>
      <c r="G40" s="8"/>
      <c r="H40" s="8"/>
    </row>
    <row r="41" spans="1:8" x14ac:dyDescent="0.25">
      <c r="A41" s="187"/>
      <c r="B41" s="187"/>
      <c r="C41" s="206"/>
      <c r="D41" s="187"/>
      <c r="E41" s="187"/>
      <c r="F41" s="8"/>
      <c r="G41" s="8"/>
      <c r="H41" s="8"/>
    </row>
    <row r="42" spans="1:8" x14ac:dyDescent="0.25">
      <c r="A42" s="187"/>
      <c r="B42" s="187"/>
      <c r="C42" s="206"/>
      <c r="D42" s="187"/>
      <c r="E42" s="187"/>
      <c r="F42" s="8"/>
      <c r="G42" s="8"/>
      <c r="H42" s="8"/>
    </row>
    <row r="43" spans="1:8" x14ac:dyDescent="0.25">
      <c r="A43" s="187"/>
      <c r="B43" s="187"/>
      <c r="C43" s="206"/>
      <c r="D43" s="187"/>
      <c r="E43" s="187"/>
    </row>
    <row r="44" spans="1:8" x14ac:dyDescent="0.25">
      <c r="A44" s="187"/>
      <c r="B44" s="187"/>
      <c r="C44" s="206"/>
      <c r="D44" s="187"/>
      <c r="E44" s="187"/>
    </row>
    <row r="45" spans="1:8" x14ac:dyDescent="0.25">
      <c r="A45" s="187"/>
      <c r="B45" s="187"/>
      <c r="C45" s="206"/>
      <c r="D45" s="187"/>
      <c r="E45" s="187"/>
    </row>
    <row r="46" spans="1:8" x14ac:dyDescent="0.25">
      <c r="A46" s="187"/>
      <c r="B46" s="187"/>
      <c r="C46" s="206"/>
      <c r="D46" s="187"/>
      <c r="E46" s="187"/>
    </row>
    <row r="47" spans="1:8" x14ac:dyDescent="0.25">
      <c r="A47" s="187"/>
      <c r="B47" s="187"/>
      <c r="C47" s="206"/>
      <c r="D47" s="187"/>
      <c r="E47" s="187"/>
    </row>
    <row r="48" spans="1:8" x14ac:dyDescent="0.25">
      <c r="A48" s="187"/>
      <c r="B48" s="187"/>
      <c r="C48" s="206"/>
      <c r="D48" s="187"/>
      <c r="E48" s="187"/>
    </row>
    <row r="49" spans="1:5" x14ac:dyDescent="0.25">
      <c r="A49" s="187"/>
      <c r="B49" s="187"/>
      <c r="C49" s="206"/>
      <c r="D49" s="187"/>
      <c r="E49" s="187"/>
    </row>
    <row r="50" spans="1:5" x14ac:dyDescent="0.25">
      <c r="A50" s="187"/>
      <c r="B50" s="187"/>
      <c r="C50" s="206"/>
      <c r="D50" s="187"/>
      <c r="E50" s="187"/>
    </row>
    <row r="51" spans="1:5" x14ac:dyDescent="0.25">
      <c r="A51" s="187"/>
      <c r="B51" s="187"/>
      <c r="C51" s="206"/>
      <c r="D51" s="187"/>
      <c r="E51" s="187"/>
    </row>
  </sheetData>
  <mergeCells count="9">
    <mergeCell ref="B36:C36"/>
    <mergeCell ref="A6:B6"/>
    <mergeCell ref="A7:B7"/>
    <mergeCell ref="C7:D7"/>
    <mergeCell ref="A9:D9"/>
    <mergeCell ref="B31:C31"/>
    <mergeCell ref="B32:C32"/>
    <mergeCell ref="B34:C34"/>
    <mergeCell ref="B35:C35"/>
  </mergeCells>
  <pageMargins left="0.51181102362204722" right="0.51181102362204722" top="1.46" bottom="0.78740157480314965" header="0.31496062992125984" footer="0.31496062992125984"/>
  <pageSetup paperSize="9" scale="73" orientation="portrait" horizontalDpi="4294967294" verticalDpi="4294967294" r:id="rId1"/>
  <headerFooter>
    <oddFooter>&amp;R&amp;"Verdana,Normal"Página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view="pageBreakPreview" topLeftCell="B1" zoomScale="70" zoomScaleNormal="70" zoomScaleSheetLayoutView="70" zoomScalePageLayoutView="85" workbookViewId="0">
      <selection activeCell="A46" sqref="A46:G46"/>
    </sheetView>
  </sheetViews>
  <sheetFormatPr defaultRowHeight="15" x14ac:dyDescent="0.25"/>
  <cols>
    <col min="2" max="2" width="74.28515625" customWidth="1"/>
    <col min="3" max="3" width="30.42578125" bestFit="1" customWidth="1"/>
    <col min="4" max="18" width="18.7109375" customWidth="1"/>
    <col min="19" max="19" width="22.7109375" customWidth="1"/>
  </cols>
  <sheetData>
    <row r="1" spans="1:19" ht="17.25" customHeight="1" x14ac:dyDescent="0.25">
      <c r="A1" s="223"/>
      <c r="B1" s="287" t="s">
        <v>1286</v>
      </c>
      <c r="C1" s="224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</row>
    <row r="2" spans="1:19" ht="15" hidden="1" customHeight="1" x14ac:dyDescent="0.25">
      <c r="A2" s="223"/>
      <c r="B2" s="225" t="s">
        <v>677</v>
      </c>
      <c r="C2" s="226"/>
      <c r="D2" s="227"/>
      <c r="E2" s="227"/>
      <c r="F2" s="227"/>
      <c r="G2" s="227"/>
      <c r="H2" s="227"/>
      <c r="I2" s="227"/>
      <c r="J2" s="227"/>
      <c r="K2" s="227"/>
      <c r="L2" s="227"/>
      <c r="M2" s="227"/>
      <c r="N2" s="227"/>
      <c r="O2" s="227"/>
      <c r="P2" s="227"/>
      <c r="Q2" s="227"/>
      <c r="R2" s="227"/>
      <c r="S2" s="227"/>
    </row>
    <row r="3" spans="1:19" ht="15" hidden="1" customHeight="1" x14ac:dyDescent="0.25">
      <c r="A3" s="223"/>
      <c r="B3" s="228" t="s">
        <v>678</v>
      </c>
      <c r="C3" s="229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</row>
    <row r="4" spans="1:19" ht="15" hidden="1" customHeight="1" x14ac:dyDescent="0.25">
      <c r="A4" s="223"/>
      <c r="B4" s="228" t="s">
        <v>679</v>
      </c>
      <c r="C4" s="229"/>
      <c r="D4" s="230"/>
      <c r="E4" s="230"/>
      <c r="F4" s="230"/>
      <c r="G4" s="230"/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</row>
    <row r="5" spans="1:19" ht="3.75" customHeight="1" x14ac:dyDescent="0.25">
      <c r="A5" s="223"/>
      <c r="B5" s="222"/>
      <c r="C5" s="224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</row>
    <row r="6" spans="1:19" ht="15" customHeight="1" x14ac:dyDescent="0.25">
      <c r="A6" s="231" t="str">
        <f>Planilha!A6</f>
        <v>Objeto:</v>
      </c>
      <c r="B6" s="232" t="str">
        <f>Planilha!C6</f>
        <v>Contratação de obras de reforma e adequação de áreas diversas do Complexo Hospitalar Padre Bento</v>
      </c>
      <c r="C6" s="233"/>
      <c r="D6" s="233"/>
      <c r="E6" s="234"/>
      <c r="F6" s="222"/>
      <c r="G6" s="222"/>
      <c r="H6" s="222"/>
      <c r="I6" s="234"/>
      <c r="J6" s="234"/>
      <c r="K6" s="234"/>
      <c r="L6" s="234"/>
      <c r="M6" s="234"/>
      <c r="N6" s="234"/>
      <c r="O6" s="234"/>
      <c r="P6" s="234"/>
      <c r="Q6" s="234"/>
      <c r="R6" s="234"/>
      <c r="S6" s="234"/>
    </row>
    <row r="7" spans="1:19" ht="15.75" x14ac:dyDescent="0.25">
      <c r="A7" s="231" t="str">
        <f>Planilha!A7</f>
        <v xml:space="preserve">Local:                    </v>
      </c>
      <c r="B7" s="232" t="str">
        <f>Planilha!C7</f>
        <v xml:space="preserve">Avenida Emilio Ribas, 1573 - Guarulhos - São Paulo                 </v>
      </c>
      <c r="C7" s="233"/>
      <c r="D7" s="233"/>
      <c r="E7" s="234"/>
      <c r="F7" s="222"/>
      <c r="G7" s="222"/>
      <c r="H7" s="222"/>
      <c r="I7" s="234"/>
      <c r="J7" s="234"/>
      <c r="K7" s="234"/>
      <c r="L7" s="234"/>
      <c r="M7" s="234"/>
      <c r="N7" s="234"/>
      <c r="O7" s="234"/>
      <c r="P7" s="234"/>
      <c r="Q7" s="234"/>
      <c r="R7" s="234"/>
      <c r="S7" s="234"/>
    </row>
    <row r="8" spans="1:19" ht="5.25" customHeight="1" x14ac:dyDescent="0.25">
      <c r="A8" s="235"/>
      <c r="B8" s="236"/>
      <c r="C8" s="237"/>
      <c r="D8" s="238"/>
      <c r="E8" s="238"/>
      <c r="F8" s="238"/>
      <c r="G8" s="238"/>
      <c r="H8" s="238"/>
      <c r="I8" s="238"/>
      <c r="J8" s="238"/>
      <c r="K8" s="238"/>
      <c r="L8" s="238"/>
      <c r="M8" s="238"/>
      <c r="N8" s="238"/>
      <c r="O8" s="238"/>
      <c r="P8" s="238"/>
      <c r="Q8" s="238"/>
      <c r="R8" s="238"/>
      <c r="S8" s="238"/>
    </row>
    <row r="9" spans="1:19" ht="13.5" customHeight="1" thickBot="1" x14ac:dyDescent="0.3">
      <c r="A9" s="223"/>
      <c r="B9" s="288"/>
      <c r="C9" s="224"/>
      <c r="D9" s="222"/>
      <c r="E9" s="222"/>
      <c r="F9" s="222"/>
      <c r="G9" s="222"/>
      <c r="H9" s="222"/>
      <c r="I9" s="222"/>
      <c r="J9" s="222"/>
      <c r="K9" s="222"/>
      <c r="L9" s="222"/>
      <c r="M9" s="222"/>
      <c r="N9" s="222"/>
      <c r="O9" s="222"/>
      <c r="P9" s="222"/>
      <c r="Q9" s="222"/>
      <c r="R9" s="222"/>
      <c r="S9" s="222"/>
    </row>
    <row r="10" spans="1:19" s="11" customFormat="1" ht="12.75" customHeight="1" thickBot="1" x14ac:dyDescent="0.3">
      <c r="A10" s="289" t="s">
        <v>897</v>
      </c>
      <c r="B10" s="290" t="s">
        <v>898</v>
      </c>
      <c r="C10" s="291" t="s">
        <v>899</v>
      </c>
      <c r="D10" s="292" t="s">
        <v>900</v>
      </c>
      <c r="E10" s="293" t="s">
        <v>901</v>
      </c>
      <c r="F10" s="293" t="s">
        <v>902</v>
      </c>
      <c r="G10" s="293" t="s">
        <v>903</v>
      </c>
      <c r="H10" s="293" t="s">
        <v>904</v>
      </c>
      <c r="I10" s="293" t="s">
        <v>905</v>
      </c>
      <c r="J10" s="293" t="s">
        <v>906</v>
      </c>
      <c r="K10" s="293" t="s">
        <v>907</v>
      </c>
      <c r="L10" s="293" t="s">
        <v>908</v>
      </c>
      <c r="M10" s="293" t="s">
        <v>909</v>
      </c>
      <c r="N10" s="293" t="s">
        <v>910</v>
      </c>
      <c r="O10" s="294" t="s">
        <v>911</v>
      </c>
      <c r="P10" s="294" t="s">
        <v>1006</v>
      </c>
      <c r="Q10" s="294" t="s">
        <v>1007</v>
      </c>
      <c r="R10" s="294" t="s">
        <v>1008</v>
      </c>
      <c r="S10" s="239" t="s">
        <v>912</v>
      </c>
    </row>
    <row r="11" spans="1:19" ht="15" customHeight="1" x14ac:dyDescent="0.25">
      <c r="A11" s="385" t="s">
        <v>689</v>
      </c>
      <c r="B11" s="387" t="str">
        <f>VLOOKUP(A11,Resumo!$B$14:$C$30,2,FALSE)</f>
        <v xml:space="preserve">Serviço técnico especializado </v>
      </c>
      <c r="C11" s="389">
        <f>VLOOKUP(B11,Resumo!$C$14:$D$30,2,FALSE)</f>
        <v>0</v>
      </c>
      <c r="D11" s="240">
        <v>0.35</v>
      </c>
      <c r="E11" s="241">
        <v>0.35</v>
      </c>
      <c r="F11" s="241">
        <v>0.15</v>
      </c>
      <c r="G11" s="241">
        <v>0.15</v>
      </c>
      <c r="H11" s="242"/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3">
        <f t="shared" ref="S11:S44" si="0">SUM(D11:R11)</f>
        <v>1</v>
      </c>
    </row>
    <row r="12" spans="1:19" x14ac:dyDescent="0.25">
      <c r="A12" s="386"/>
      <c r="B12" s="388"/>
      <c r="C12" s="390"/>
      <c r="D12" s="244">
        <f>$C$11*D11</f>
        <v>0</v>
      </c>
      <c r="E12" s="245">
        <f>$C$11*E11</f>
        <v>0</v>
      </c>
      <c r="F12" s="245">
        <f>$C$11*F11</f>
        <v>0</v>
      </c>
      <c r="G12" s="245">
        <f>$C$11*G11</f>
        <v>0</v>
      </c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45"/>
      <c r="S12" s="246">
        <f t="shared" si="0"/>
        <v>0</v>
      </c>
    </row>
    <row r="13" spans="1:19" ht="15" customHeight="1" x14ac:dyDescent="0.25">
      <c r="A13" s="385" t="s">
        <v>699</v>
      </c>
      <c r="B13" s="387" t="str">
        <f>VLOOKUP(A13,Resumo!$B$14:$C$30,2,FALSE)</f>
        <v>Início, apoio e administração da obra</v>
      </c>
      <c r="C13" s="389">
        <f>VLOOKUP(B13,Resumo!$C$14:$D$30,2,FALSE)</f>
        <v>0</v>
      </c>
      <c r="D13" s="247">
        <v>7.0000000000000007E-2</v>
      </c>
      <c r="E13" s="248">
        <v>7.0000000000000007E-2</v>
      </c>
      <c r="F13" s="248">
        <v>7.0000000000000007E-2</v>
      </c>
      <c r="G13" s="248">
        <v>7.0000000000000007E-2</v>
      </c>
      <c r="H13" s="248">
        <v>7.0000000000000007E-2</v>
      </c>
      <c r="I13" s="248">
        <v>7.0000000000000007E-2</v>
      </c>
      <c r="J13" s="248">
        <v>7.0000000000000007E-2</v>
      </c>
      <c r="K13" s="248">
        <v>7.0000000000000007E-2</v>
      </c>
      <c r="L13" s="248">
        <v>7.0000000000000007E-2</v>
      </c>
      <c r="M13" s="248">
        <v>7.0000000000000007E-2</v>
      </c>
      <c r="N13" s="248">
        <v>7.0000000000000007E-2</v>
      </c>
      <c r="O13" s="248">
        <v>7.0000000000000007E-2</v>
      </c>
      <c r="P13" s="248">
        <v>0.06</v>
      </c>
      <c r="Q13" s="248">
        <v>0.05</v>
      </c>
      <c r="R13" s="248">
        <v>0.05</v>
      </c>
      <c r="S13" s="249">
        <f t="shared" si="0"/>
        <v>1.0000000000000004</v>
      </c>
    </row>
    <row r="14" spans="1:19" ht="15" customHeight="1" x14ac:dyDescent="0.25">
      <c r="A14" s="386"/>
      <c r="B14" s="388"/>
      <c r="C14" s="390"/>
      <c r="D14" s="244">
        <f>D13*$C$13</f>
        <v>0</v>
      </c>
      <c r="E14" s="245">
        <f t="shared" ref="E14:R14" si="1">E13*$C$13</f>
        <v>0</v>
      </c>
      <c r="F14" s="245">
        <f t="shared" si="1"/>
        <v>0</v>
      </c>
      <c r="G14" s="245">
        <f t="shared" si="1"/>
        <v>0</v>
      </c>
      <c r="H14" s="245">
        <f t="shared" si="1"/>
        <v>0</v>
      </c>
      <c r="I14" s="245">
        <f t="shared" si="1"/>
        <v>0</v>
      </c>
      <c r="J14" s="245">
        <f t="shared" si="1"/>
        <v>0</v>
      </c>
      <c r="K14" s="245">
        <f t="shared" si="1"/>
        <v>0</v>
      </c>
      <c r="L14" s="245">
        <f t="shared" si="1"/>
        <v>0</v>
      </c>
      <c r="M14" s="245">
        <f t="shared" si="1"/>
        <v>0</v>
      </c>
      <c r="N14" s="245">
        <f t="shared" si="1"/>
        <v>0</v>
      </c>
      <c r="O14" s="245">
        <f t="shared" si="1"/>
        <v>0</v>
      </c>
      <c r="P14" s="245">
        <f t="shared" si="1"/>
        <v>0</v>
      </c>
      <c r="Q14" s="245">
        <f t="shared" si="1"/>
        <v>0</v>
      </c>
      <c r="R14" s="245">
        <f t="shared" si="1"/>
        <v>0</v>
      </c>
      <c r="S14" s="246">
        <f t="shared" si="0"/>
        <v>0</v>
      </c>
    </row>
    <row r="15" spans="1:19" ht="15" customHeight="1" x14ac:dyDescent="0.25">
      <c r="A15" s="385" t="s">
        <v>711</v>
      </c>
      <c r="B15" s="387" t="str">
        <f>VLOOKUP(A15,Resumo!$B$14:$C$30,2,FALSE)</f>
        <v>Demolição, Transporte e Serviço em Solo</v>
      </c>
      <c r="C15" s="389">
        <f>VLOOKUP(B15,Resumo!$C$14:$D$30,2,FALSE)</f>
        <v>0</v>
      </c>
      <c r="D15" s="250">
        <v>0.15</v>
      </c>
      <c r="E15" s="251">
        <v>0.1</v>
      </c>
      <c r="F15" s="251">
        <v>0.1</v>
      </c>
      <c r="G15" s="251">
        <v>0.1</v>
      </c>
      <c r="H15" s="251">
        <v>0.1</v>
      </c>
      <c r="I15" s="251">
        <v>0.1</v>
      </c>
      <c r="J15" s="251">
        <v>0.1</v>
      </c>
      <c r="K15" s="251">
        <v>0.05</v>
      </c>
      <c r="L15" s="251">
        <v>0.05</v>
      </c>
      <c r="M15" s="251">
        <v>0.05</v>
      </c>
      <c r="N15" s="251">
        <v>0.02</v>
      </c>
      <c r="O15" s="251">
        <v>0.02</v>
      </c>
      <c r="P15" s="251">
        <v>0.02</v>
      </c>
      <c r="Q15" s="251">
        <v>0.02</v>
      </c>
      <c r="R15" s="251">
        <v>0.02</v>
      </c>
      <c r="S15" s="249">
        <f t="shared" si="0"/>
        <v>1</v>
      </c>
    </row>
    <row r="16" spans="1:19" ht="15" customHeight="1" x14ac:dyDescent="0.25">
      <c r="A16" s="386"/>
      <c r="B16" s="388"/>
      <c r="C16" s="390"/>
      <c r="D16" s="244">
        <f>$C$15*D15</f>
        <v>0</v>
      </c>
      <c r="E16" s="245">
        <f t="shared" ref="E16:R16" si="2">$C$15*E15</f>
        <v>0</v>
      </c>
      <c r="F16" s="245">
        <f t="shared" si="2"/>
        <v>0</v>
      </c>
      <c r="G16" s="245">
        <f t="shared" si="2"/>
        <v>0</v>
      </c>
      <c r="H16" s="245">
        <f t="shared" si="2"/>
        <v>0</v>
      </c>
      <c r="I16" s="245">
        <f t="shared" si="2"/>
        <v>0</v>
      </c>
      <c r="J16" s="245">
        <f t="shared" si="2"/>
        <v>0</v>
      </c>
      <c r="K16" s="245">
        <f t="shared" si="2"/>
        <v>0</v>
      </c>
      <c r="L16" s="245">
        <f t="shared" si="2"/>
        <v>0</v>
      </c>
      <c r="M16" s="245">
        <f t="shared" si="2"/>
        <v>0</v>
      </c>
      <c r="N16" s="245">
        <f t="shared" si="2"/>
        <v>0</v>
      </c>
      <c r="O16" s="245">
        <f t="shared" si="2"/>
        <v>0</v>
      </c>
      <c r="P16" s="245">
        <f t="shared" si="2"/>
        <v>0</v>
      </c>
      <c r="Q16" s="245">
        <f t="shared" si="2"/>
        <v>0</v>
      </c>
      <c r="R16" s="245">
        <f t="shared" si="2"/>
        <v>0</v>
      </c>
      <c r="S16" s="246">
        <f t="shared" si="0"/>
        <v>0</v>
      </c>
    </row>
    <row r="17" spans="1:19" ht="15" customHeight="1" x14ac:dyDescent="0.25">
      <c r="A17" s="385" t="s">
        <v>732</v>
      </c>
      <c r="B17" s="387" t="str">
        <f>VLOOKUP(A17,Resumo!$B$14:$C$30,2,FALSE)</f>
        <v>Fundação e estrutura</v>
      </c>
      <c r="C17" s="389">
        <f>VLOOKUP(B17,Resumo!$C$14:$D$30,2,FALSE)</f>
        <v>0</v>
      </c>
      <c r="D17" s="252"/>
      <c r="E17" s="248">
        <v>0.25</v>
      </c>
      <c r="F17" s="248">
        <v>0.25</v>
      </c>
      <c r="G17" s="248">
        <v>0.2</v>
      </c>
      <c r="H17" s="248">
        <v>0.1</v>
      </c>
      <c r="I17" s="248">
        <v>0.1</v>
      </c>
      <c r="J17" s="248">
        <v>0.1</v>
      </c>
      <c r="K17" s="253"/>
      <c r="L17" s="253"/>
      <c r="M17" s="253"/>
      <c r="N17" s="253"/>
      <c r="O17" s="253"/>
      <c r="P17" s="253"/>
      <c r="Q17" s="253"/>
      <c r="R17" s="253"/>
      <c r="S17" s="249">
        <f t="shared" si="0"/>
        <v>0.99999999999999989</v>
      </c>
    </row>
    <row r="18" spans="1:19" ht="15" customHeight="1" x14ac:dyDescent="0.25">
      <c r="A18" s="386"/>
      <c r="B18" s="388"/>
      <c r="C18" s="390"/>
      <c r="D18" s="252"/>
      <c r="E18" s="245">
        <f>$C$17*E17</f>
        <v>0</v>
      </c>
      <c r="F18" s="245">
        <f t="shared" ref="F18:J18" si="3">$C$17*F17</f>
        <v>0</v>
      </c>
      <c r="G18" s="245">
        <f t="shared" si="3"/>
        <v>0</v>
      </c>
      <c r="H18" s="245">
        <f t="shared" si="3"/>
        <v>0</v>
      </c>
      <c r="I18" s="245">
        <f t="shared" si="3"/>
        <v>0</v>
      </c>
      <c r="J18" s="245">
        <f t="shared" si="3"/>
        <v>0</v>
      </c>
      <c r="K18" s="253"/>
      <c r="L18" s="253"/>
      <c r="M18" s="253"/>
      <c r="N18" s="253"/>
      <c r="O18" s="253"/>
      <c r="P18" s="253"/>
      <c r="Q18" s="253"/>
      <c r="R18" s="253"/>
      <c r="S18" s="246">
        <f t="shared" si="0"/>
        <v>0</v>
      </c>
    </row>
    <row r="19" spans="1:19" ht="15" customHeight="1" x14ac:dyDescent="0.25">
      <c r="A19" s="385" t="s">
        <v>754</v>
      </c>
      <c r="B19" s="387" t="str">
        <f>VLOOKUP(A19,Resumo!$B$14:$C$30,2,FALSE)</f>
        <v>Alvenaria e elemento divisor</v>
      </c>
      <c r="C19" s="389">
        <f>VLOOKUP(B19,Resumo!$C$14:$D$30,2,FALSE)</f>
        <v>0</v>
      </c>
      <c r="D19" s="252"/>
      <c r="E19" s="253"/>
      <c r="F19" s="251">
        <v>0.2</v>
      </c>
      <c r="G19" s="251">
        <v>0.2</v>
      </c>
      <c r="H19" s="251">
        <v>0.2</v>
      </c>
      <c r="I19" s="251">
        <v>0.2</v>
      </c>
      <c r="J19" s="251">
        <v>0.1</v>
      </c>
      <c r="K19" s="251">
        <v>0.05</v>
      </c>
      <c r="L19" s="251">
        <v>0.05</v>
      </c>
      <c r="M19" s="253"/>
      <c r="N19" s="253"/>
      <c r="O19" s="253"/>
      <c r="P19" s="253"/>
      <c r="Q19" s="253"/>
      <c r="R19" s="253"/>
      <c r="S19" s="249">
        <f t="shared" si="0"/>
        <v>1</v>
      </c>
    </row>
    <row r="20" spans="1:19" ht="15" customHeight="1" x14ac:dyDescent="0.25">
      <c r="A20" s="386"/>
      <c r="B20" s="388"/>
      <c r="C20" s="390"/>
      <c r="D20" s="252"/>
      <c r="E20" s="253"/>
      <c r="F20" s="245">
        <f>$C$19*F19</f>
        <v>0</v>
      </c>
      <c r="G20" s="245">
        <f t="shared" ref="G20:L20" si="4">$C$19*G19</f>
        <v>0</v>
      </c>
      <c r="H20" s="245">
        <f t="shared" si="4"/>
        <v>0</v>
      </c>
      <c r="I20" s="245">
        <f t="shared" si="4"/>
        <v>0</v>
      </c>
      <c r="J20" s="245">
        <f t="shared" si="4"/>
        <v>0</v>
      </c>
      <c r="K20" s="245">
        <f t="shared" si="4"/>
        <v>0</v>
      </c>
      <c r="L20" s="245">
        <f t="shared" si="4"/>
        <v>0</v>
      </c>
      <c r="M20" s="253"/>
      <c r="N20" s="253"/>
      <c r="O20" s="253"/>
      <c r="P20" s="253"/>
      <c r="Q20" s="253"/>
      <c r="R20" s="253"/>
      <c r="S20" s="246">
        <f t="shared" si="0"/>
        <v>0</v>
      </c>
    </row>
    <row r="21" spans="1:19" ht="15" customHeight="1" x14ac:dyDescent="0.25">
      <c r="A21" s="385" t="s">
        <v>760</v>
      </c>
      <c r="B21" s="387" t="str">
        <f>VLOOKUP(A21,Resumo!$B$14:$C$30,2,FALSE)</f>
        <v>Telhamento e estruturas</v>
      </c>
      <c r="C21" s="389">
        <f>VLOOKUP(B21,Resumo!$C$14:$D$30,2,FALSE)</f>
        <v>0</v>
      </c>
      <c r="D21" s="252"/>
      <c r="E21" s="253"/>
      <c r="F21" s="253"/>
      <c r="G21" s="253"/>
      <c r="H21" s="254"/>
      <c r="I21" s="254"/>
      <c r="J21" s="248">
        <v>0.15</v>
      </c>
      <c r="K21" s="248">
        <v>0.15</v>
      </c>
      <c r="L21" s="248">
        <v>0.1</v>
      </c>
      <c r="M21" s="248">
        <v>0.1</v>
      </c>
      <c r="N21" s="248">
        <v>0.1</v>
      </c>
      <c r="O21" s="248">
        <v>0.1</v>
      </c>
      <c r="P21" s="248">
        <v>0.1</v>
      </c>
      <c r="Q21" s="248">
        <v>0.1</v>
      </c>
      <c r="R21" s="248">
        <v>0.1</v>
      </c>
      <c r="S21" s="249">
        <f t="shared" si="0"/>
        <v>0.99999999999999989</v>
      </c>
    </row>
    <row r="22" spans="1:19" ht="15" customHeight="1" x14ac:dyDescent="0.25">
      <c r="A22" s="386"/>
      <c r="B22" s="388"/>
      <c r="C22" s="390"/>
      <c r="D22" s="252"/>
      <c r="E22" s="253"/>
      <c r="F22" s="253"/>
      <c r="G22" s="253"/>
      <c r="H22" s="254"/>
      <c r="I22" s="254"/>
      <c r="J22" s="245">
        <f>$C$21*J21</f>
        <v>0</v>
      </c>
      <c r="K22" s="245">
        <f t="shared" ref="K22:R22" si="5">$C$21*K21</f>
        <v>0</v>
      </c>
      <c r="L22" s="245">
        <f t="shared" si="5"/>
        <v>0</v>
      </c>
      <c r="M22" s="245">
        <f t="shared" si="5"/>
        <v>0</v>
      </c>
      <c r="N22" s="245">
        <f t="shared" si="5"/>
        <v>0</v>
      </c>
      <c r="O22" s="245">
        <f t="shared" si="5"/>
        <v>0</v>
      </c>
      <c r="P22" s="245">
        <f t="shared" si="5"/>
        <v>0</v>
      </c>
      <c r="Q22" s="245">
        <f t="shared" si="5"/>
        <v>0</v>
      </c>
      <c r="R22" s="245">
        <f t="shared" si="5"/>
        <v>0</v>
      </c>
      <c r="S22" s="246">
        <f t="shared" si="0"/>
        <v>0</v>
      </c>
    </row>
    <row r="23" spans="1:19" ht="15" customHeight="1" x14ac:dyDescent="0.25">
      <c r="A23" s="385" t="s">
        <v>767</v>
      </c>
      <c r="B23" s="387" t="str">
        <f>VLOOKUP(A23,Resumo!$B$14:$C$30,2,FALSE)</f>
        <v>Revestimentos</v>
      </c>
      <c r="C23" s="389">
        <f>VLOOKUP(B23,Resumo!$C$14:$D$30,2,FALSE)</f>
        <v>0</v>
      </c>
      <c r="D23" s="252"/>
      <c r="E23" s="253"/>
      <c r="F23" s="253"/>
      <c r="G23" s="253"/>
      <c r="H23" s="254"/>
      <c r="I23" s="251">
        <v>0.15</v>
      </c>
      <c r="J23" s="251">
        <v>0.15</v>
      </c>
      <c r="K23" s="251">
        <v>0.15</v>
      </c>
      <c r="L23" s="251">
        <v>0.15</v>
      </c>
      <c r="M23" s="251">
        <v>0.1</v>
      </c>
      <c r="N23" s="251">
        <v>0.1</v>
      </c>
      <c r="O23" s="251">
        <v>0.1</v>
      </c>
      <c r="P23" s="251">
        <v>0.1</v>
      </c>
      <c r="Q23" s="253"/>
      <c r="R23" s="253"/>
      <c r="S23" s="249">
        <f t="shared" si="0"/>
        <v>0.99999999999999989</v>
      </c>
    </row>
    <row r="24" spans="1:19" ht="15" customHeight="1" x14ac:dyDescent="0.25">
      <c r="A24" s="386"/>
      <c r="B24" s="388"/>
      <c r="C24" s="390"/>
      <c r="D24" s="252"/>
      <c r="E24" s="253"/>
      <c r="F24" s="253"/>
      <c r="G24" s="253"/>
      <c r="H24" s="255"/>
      <c r="I24" s="245">
        <f>$C$23*I23</f>
        <v>0</v>
      </c>
      <c r="J24" s="245">
        <f t="shared" ref="J24:P24" si="6">$C$23*J23</f>
        <v>0</v>
      </c>
      <c r="K24" s="245">
        <f t="shared" si="6"/>
        <v>0</v>
      </c>
      <c r="L24" s="245">
        <f t="shared" si="6"/>
        <v>0</v>
      </c>
      <c r="M24" s="245">
        <f t="shared" si="6"/>
        <v>0</v>
      </c>
      <c r="N24" s="245">
        <f t="shared" si="6"/>
        <v>0</v>
      </c>
      <c r="O24" s="245">
        <f t="shared" si="6"/>
        <v>0</v>
      </c>
      <c r="P24" s="245">
        <f t="shared" si="6"/>
        <v>0</v>
      </c>
      <c r="Q24" s="253"/>
      <c r="R24" s="253"/>
      <c r="S24" s="246">
        <f t="shared" si="0"/>
        <v>0</v>
      </c>
    </row>
    <row r="25" spans="1:19" ht="15" customHeight="1" x14ac:dyDescent="0.25">
      <c r="A25" s="385" t="s">
        <v>778</v>
      </c>
      <c r="B25" s="387" t="str">
        <f>VLOOKUP(A25,Resumo!$B$14:$C$30,2,FALSE)</f>
        <v>Forro</v>
      </c>
      <c r="C25" s="389">
        <f>VLOOKUP(B25,Resumo!$C$14:$D$30,2,FALSE)</f>
        <v>0</v>
      </c>
      <c r="D25" s="252"/>
      <c r="E25" s="253"/>
      <c r="F25" s="253"/>
      <c r="G25" s="253"/>
      <c r="H25" s="256"/>
      <c r="I25" s="256"/>
      <c r="J25" s="254"/>
      <c r="K25" s="248">
        <v>0.2</v>
      </c>
      <c r="L25" s="248">
        <v>0.15</v>
      </c>
      <c r="M25" s="248">
        <v>0.15</v>
      </c>
      <c r="N25" s="248">
        <v>0.15</v>
      </c>
      <c r="O25" s="248">
        <v>0.1</v>
      </c>
      <c r="P25" s="248">
        <v>0.1</v>
      </c>
      <c r="Q25" s="248">
        <v>0.1</v>
      </c>
      <c r="R25" s="248">
        <v>0.05</v>
      </c>
      <c r="S25" s="249">
        <f t="shared" si="0"/>
        <v>1</v>
      </c>
    </row>
    <row r="26" spans="1:19" ht="15" customHeight="1" x14ac:dyDescent="0.25">
      <c r="A26" s="386"/>
      <c r="B26" s="388"/>
      <c r="C26" s="390"/>
      <c r="D26" s="252"/>
      <c r="E26" s="253"/>
      <c r="F26" s="253"/>
      <c r="G26" s="253"/>
      <c r="H26" s="245"/>
      <c r="I26" s="255"/>
      <c r="J26" s="254"/>
      <c r="K26" s="245">
        <f>$C$25*K25</f>
        <v>0</v>
      </c>
      <c r="L26" s="245">
        <f t="shared" ref="L26:R26" si="7">$C$25*L25</f>
        <v>0</v>
      </c>
      <c r="M26" s="245">
        <f t="shared" si="7"/>
        <v>0</v>
      </c>
      <c r="N26" s="245">
        <f t="shared" si="7"/>
        <v>0</v>
      </c>
      <c r="O26" s="245">
        <f t="shared" si="7"/>
        <v>0</v>
      </c>
      <c r="P26" s="245">
        <f t="shared" si="7"/>
        <v>0</v>
      </c>
      <c r="Q26" s="245">
        <f t="shared" si="7"/>
        <v>0</v>
      </c>
      <c r="R26" s="245">
        <f t="shared" si="7"/>
        <v>0</v>
      </c>
      <c r="S26" s="246">
        <f t="shared" si="0"/>
        <v>0</v>
      </c>
    </row>
    <row r="27" spans="1:19" ht="15" customHeight="1" x14ac:dyDescent="0.25">
      <c r="A27" s="385" t="s">
        <v>782</v>
      </c>
      <c r="B27" s="387" t="str">
        <f>VLOOKUP(A27,Resumo!$B$14:$C$30,2,FALSE)</f>
        <v>Esquadrias, Portas, Marcenaria, Vidros, Corrimão, alambrados, e equip. metálicos</v>
      </c>
      <c r="C27" s="389">
        <f>VLOOKUP(B27,Resumo!$C$14:$D$30,2,FALSE)</f>
        <v>0</v>
      </c>
      <c r="D27" s="252"/>
      <c r="E27" s="253"/>
      <c r="F27" s="253"/>
      <c r="G27" s="253"/>
      <c r="H27" s="257"/>
      <c r="I27" s="257"/>
      <c r="J27" s="255"/>
      <c r="K27" s="258">
        <v>0.2</v>
      </c>
      <c r="L27" s="258">
        <v>0.2</v>
      </c>
      <c r="M27" s="251">
        <v>0.2</v>
      </c>
      <c r="N27" s="251">
        <v>0.2</v>
      </c>
      <c r="O27" s="251">
        <v>0.2</v>
      </c>
      <c r="P27" s="253"/>
      <c r="Q27" s="253"/>
      <c r="R27" s="253"/>
      <c r="S27" s="249">
        <f t="shared" si="0"/>
        <v>1</v>
      </c>
    </row>
    <row r="28" spans="1:19" ht="15" customHeight="1" x14ac:dyDescent="0.25">
      <c r="A28" s="386"/>
      <c r="B28" s="388"/>
      <c r="C28" s="390"/>
      <c r="D28" s="252"/>
      <c r="E28" s="253"/>
      <c r="F28" s="253"/>
      <c r="G28" s="255"/>
      <c r="H28" s="253"/>
      <c r="I28" s="253"/>
      <c r="J28" s="254"/>
      <c r="K28" s="245">
        <f>$C$27*K27</f>
        <v>0</v>
      </c>
      <c r="L28" s="245">
        <f t="shared" ref="L28:O28" si="8">$C$27*L27</f>
        <v>0</v>
      </c>
      <c r="M28" s="245">
        <f t="shared" si="8"/>
        <v>0</v>
      </c>
      <c r="N28" s="245">
        <f t="shared" si="8"/>
        <v>0</v>
      </c>
      <c r="O28" s="245">
        <f t="shared" si="8"/>
        <v>0</v>
      </c>
      <c r="P28" s="253"/>
      <c r="Q28" s="253"/>
      <c r="R28" s="253"/>
      <c r="S28" s="246">
        <f t="shared" si="0"/>
        <v>0</v>
      </c>
    </row>
    <row r="29" spans="1:19" ht="15" customHeight="1" x14ac:dyDescent="0.25">
      <c r="A29" s="385" t="s">
        <v>786</v>
      </c>
      <c r="B29" s="387" t="str">
        <f>VLOOKUP(A29,Resumo!$B$14:$C$30,2,FALSE)</f>
        <v>Impermeabilização, proteção e junta</v>
      </c>
      <c r="C29" s="389">
        <f>VLOOKUP(B29,Resumo!$C$14:$D$30,2,FALSE)</f>
        <v>0</v>
      </c>
      <c r="D29" s="252"/>
      <c r="E29" s="253"/>
      <c r="F29" s="253"/>
      <c r="G29" s="253"/>
      <c r="H29" s="254"/>
      <c r="I29" s="254"/>
      <c r="J29" s="254"/>
      <c r="K29" s="254"/>
      <c r="L29" s="254"/>
      <c r="M29" s="248">
        <v>0.2</v>
      </c>
      <c r="N29" s="248">
        <v>0.2</v>
      </c>
      <c r="O29" s="248">
        <v>0.2</v>
      </c>
      <c r="P29" s="248">
        <v>0.2</v>
      </c>
      <c r="Q29" s="248">
        <v>0.1</v>
      </c>
      <c r="R29" s="248">
        <v>0.1</v>
      </c>
      <c r="S29" s="249">
        <f t="shared" si="0"/>
        <v>1</v>
      </c>
    </row>
    <row r="30" spans="1:19" ht="15" customHeight="1" x14ac:dyDescent="0.25">
      <c r="A30" s="386"/>
      <c r="B30" s="388"/>
      <c r="C30" s="390"/>
      <c r="D30" s="252"/>
      <c r="E30" s="253"/>
      <c r="F30" s="253"/>
      <c r="G30" s="253"/>
      <c r="H30" s="254"/>
      <c r="I30" s="254"/>
      <c r="J30" s="254"/>
      <c r="K30" s="254"/>
      <c r="L30" s="254"/>
      <c r="M30" s="245">
        <f>$C$29*M29</f>
        <v>0</v>
      </c>
      <c r="N30" s="245">
        <f t="shared" ref="N30:R30" si="9">$C$29*N29</f>
        <v>0</v>
      </c>
      <c r="O30" s="245">
        <f t="shared" si="9"/>
        <v>0</v>
      </c>
      <c r="P30" s="245">
        <f t="shared" si="9"/>
        <v>0</v>
      </c>
      <c r="Q30" s="245">
        <f t="shared" si="9"/>
        <v>0</v>
      </c>
      <c r="R30" s="245">
        <f t="shared" si="9"/>
        <v>0</v>
      </c>
      <c r="S30" s="246">
        <f t="shared" si="0"/>
        <v>0</v>
      </c>
    </row>
    <row r="31" spans="1:19" ht="15" customHeight="1" x14ac:dyDescent="0.25">
      <c r="A31" s="385" t="s">
        <v>791</v>
      </c>
      <c r="B31" s="387" t="str">
        <f>VLOOKUP(A31,Resumo!$B$14:$C$30,2,FALSE)</f>
        <v>Pintura</v>
      </c>
      <c r="C31" s="389">
        <f>VLOOKUP(B31,Resumo!$C$14:$D$30,2,FALSE)</f>
        <v>0</v>
      </c>
      <c r="D31" s="252"/>
      <c r="E31" s="253"/>
      <c r="F31" s="253"/>
      <c r="G31" s="255"/>
      <c r="H31" s="254"/>
      <c r="I31" s="254"/>
      <c r="J31" s="254"/>
      <c r="K31" s="254"/>
      <c r="L31" s="254"/>
      <c r="M31" s="254"/>
      <c r="N31" s="251">
        <v>0.2</v>
      </c>
      <c r="O31" s="251">
        <v>0.2</v>
      </c>
      <c r="P31" s="251">
        <v>0.2</v>
      </c>
      <c r="Q31" s="251">
        <v>0.2</v>
      </c>
      <c r="R31" s="251">
        <v>0.2</v>
      </c>
      <c r="S31" s="249">
        <f t="shared" si="0"/>
        <v>1</v>
      </c>
    </row>
    <row r="32" spans="1:19" ht="15" customHeight="1" x14ac:dyDescent="0.25">
      <c r="A32" s="386"/>
      <c r="B32" s="388"/>
      <c r="C32" s="390"/>
      <c r="D32" s="252"/>
      <c r="E32" s="253"/>
      <c r="F32" s="253"/>
      <c r="G32" s="253"/>
      <c r="H32" s="254"/>
      <c r="I32" s="254"/>
      <c r="J32" s="254"/>
      <c r="K32" s="254"/>
      <c r="L32" s="254"/>
      <c r="M32" s="254"/>
      <c r="N32" s="245">
        <f t="shared" ref="N32:R32" si="10">$C31*N31</f>
        <v>0</v>
      </c>
      <c r="O32" s="245">
        <f t="shared" si="10"/>
        <v>0</v>
      </c>
      <c r="P32" s="245">
        <f t="shared" si="10"/>
        <v>0</v>
      </c>
      <c r="Q32" s="245">
        <f t="shared" si="10"/>
        <v>0</v>
      </c>
      <c r="R32" s="245">
        <f t="shared" si="10"/>
        <v>0</v>
      </c>
      <c r="S32" s="246">
        <f t="shared" si="0"/>
        <v>0</v>
      </c>
    </row>
    <row r="33" spans="1:19" ht="15" customHeight="1" x14ac:dyDescent="0.25">
      <c r="A33" s="385" t="s">
        <v>800</v>
      </c>
      <c r="B33" s="387" t="str">
        <f>VLOOKUP(A33,Resumo!$B$14:$C$30,2,FALSE)</f>
        <v>Instalações Elétricas, Elétricas Especiais</v>
      </c>
      <c r="C33" s="389">
        <f>VLOOKUP(B33,Resumo!$C$14:$D$30,2,FALSE)</f>
        <v>0</v>
      </c>
      <c r="D33" s="252"/>
      <c r="E33" s="253"/>
      <c r="F33" s="259"/>
      <c r="G33" s="255"/>
      <c r="H33" s="259"/>
      <c r="I33" s="259"/>
      <c r="J33" s="254"/>
      <c r="K33" s="254"/>
      <c r="L33" s="248">
        <v>0.3</v>
      </c>
      <c r="M33" s="248">
        <v>0.3</v>
      </c>
      <c r="N33" s="248">
        <v>0.2</v>
      </c>
      <c r="O33" s="248">
        <v>0.1</v>
      </c>
      <c r="P33" s="248">
        <v>0.1</v>
      </c>
      <c r="Q33" s="253"/>
      <c r="R33" s="253"/>
      <c r="S33" s="249">
        <f t="shared" si="0"/>
        <v>1</v>
      </c>
    </row>
    <row r="34" spans="1:19" ht="15" customHeight="1" x14ac:dyDescent="0.25">
      <c r="A34" s="386"/>
      <c r="B34" s="388"/>
      <c r="C34" s="390"/>
      <c r="D34" s="252"/>
      <c r="E34" s="253"/>
      <c r="F34" s="260"/>
      <c r="G34" s="260"/>
      <c r="H34" s="260"/>
      <c r="I34" s="260"/>
      <c r="J34" s="254"/>
      <c r="K34" s="254"/>
      <c r="L34" s="245">
        <f>$C$33*L33</f>
        <v>0</v>
      </c>
      <c r="M34" s="245">
        <f t="shared" ref="M34:P34" si="11">$C$33*M33</f>
        <v>0</v>
      </c>
      <c r="N34" s="245">
        <f t="shared" si="11"/>
        <v>0</v>
      </c>
      <c r="O34" s="245">
        <f t="shared" si="11"/>
        <v>0</v>
      </c>
      <c r="P34" s="245">
        <f t="shared" si="11"/>
        <v>0</v>
      </c>
      <c r="Q34" s="253"/>
      <c r="R34" s="253"/>
      <c r="S34" s="246">
        <f t="shared" si="0"/>
        <v>0</v>
      </c>
    </row>
    <row r="35" spans="1:19" ht="15" customHeight="1" x14ac:dyDescent="0.25">
      <c r="A35" s="385" t="s">
        <v>847</v>
      </c>
      <c r="B35" s="387" t="str">
        <f>VLOOKUP(A35,Resumo!$B$14:$C$30,2,FALSE)</f>
        <v>Paisagismo</v>
      </c>
      <c r="C35" s="389">
        <f>VLOOKUP(B35,Resumo!$C$14:$D$30,2,FALSE)</f>
        <v>0</v>
      </c>
      <c r="D35" s="252"/>
      <c r="E35" s="253"/>
      <c r="F35" s="253"/>
      <c r="G35" s="255"/>
      <c r="H35" s="254"/>
      <c r="I35" s="254"/>
      <c r="J35" s="254"/>
      <c r="K35" s="254"/>
      <c r="L35" s="254"/>
      <c r="M35" s="254"/>
      <c r="N35" s="254"/>
      <c r="O35" s="251">
        <v>0.3</v>
      </c>
      <c r="P35" s="251">
        <v>0.3</v>
      </c>
      <c r="Q35" s="251">
        <v>0.3</v>
      </c>
      <c r="R35" s="251">
        <v>0.1</v>
      </c>
      <c r="S35" s="249">
        <f t="shared" si="0"/>
        <v>0.99999999999999989</v>
      </c>
    </row>
    <row r="36" spans="1:19" ht="15" customHeight="1" x14ac:dyDescent="0.25">
      <c r="A36" s="386"/>
      <c r="B36" s="388"/>
      <c r="C36" s="390"/>
      <c r="D36" s="261"/>
      <c r="E36" s="262"/>
      <c r="F36" s="253"/>
      <c r="G36" s="253"/>
      <c r="H36" s="254"/>
      <c r="I36" s="254"/>
      <c r="J36" s="254"/>
      <c r="K36" s="254"/>
      <c r="L36" s="254"/>
      <c r="M36" s="254"/>
      <c r="N36" s="254"/>
      <c r="O36" s="262">
        <f>C35*O35</f>
        <v>0</v>
      </c>
      <c r="P36" s="262">
        <f>C35*P35</f>
        <v>0</v>
      </c>
      <c r="Q36" s="262">
        <f>C35*Q35</f>
        <v>0</v>
      </c>
      <c r="R36" s="262">
        <f>C35*R35</f>
        <v>0</v>
      </c>
      <c r="S36" s="246">
        <f t="shared" si="0"/>
        <v>0</v>
      </c>
    </row>
    <row r="37" spans="1:19" ht="15" customHeight="1" x14ac:dyDescent="0.25">
      <c r="A37" s="385" t="s">
        <v>854</v>
      </c>
      <c r="B37" s="387" t="str">
        <f>VLOOKUP(A37,Resumo!$B$14:$C$30,2,FALSE)</f>
        <v>Instalações Hidráulicas</v>
      </c>
      <c r="C37" s="389">
        <f>VLOOKUP(B37,Resumo!$C$14:$D$30,2,FALSE)</f>
        <v>0</v>
      </c>
      <c r="D37" s="252"/>
      <c r="E37" s="253"/>
      <c r="F37" s="259"/>
      <c r="G37" s="255"/>
      <c r="H37" s="259"/>
      <c r="I37" s="259"/>
      <c r="J37" s="259"/>
      <c r="K37" s="259"/>
      <c r="L37" s="254"/>
      <c r="M37" s="248">
        <v>0.2</v>
      </c>
      <c r="N37" s="248">
        <v>0.2</v>
      </c>
      <c r="O37" s="248">
        <v>0.2</v>
      </c>
      <c r="P37" s="248">
        <v>0.2</v>
      </c>
      <c r="Q37" s="248">
        <v>0.2</v>
      </c>
      <c r="R37" s="256"/>
      <c r="S37" s="249">
        <f t="shared" si="0"/>
        <v>1</v>
      </c>
    </row>
    <row r="38" spans="1:19" ht="15" customHeight="1" x14ac:dyDescent="0.25">
      <c r="A38" s="386"/>
      <c r="B38" s="388"/>
      <c r="C38" s="390"/>
      <c r="D38" s="252"/>
      <c r="E38" s="253"/>
      <c r="F38" s="260"/>
      <c r="G38" s="260"/>
      <c r="H38" s="260"/>
      <c r="I38" s="260"/>
      <c r="J38" s="260"/>
      <c r="K38" s="260"/>
      <c r="L38" s="254"/>
      <c r="M38" s="245">
        <f>$C$37*M37</f>
        <v>0</v>
      </c>
      <c r="N38" s="245">
        <f t="shared" ref="N38:Q38" si="12">$C$37*N37</f>
        <v>0</v>
      </c>
      <c r="O38" s="245">
        <f t="shared" si="12"/>
        <v>0</v>
      </c>
      <c r="P38" s="245">
        <f t="shared" si="12"/>
        <v>0</v>
      </c>
      <c r="Q38" s="245">
        <f t="shared" si="12"/>
        <v>0</v>
      </c>
      <c r="R38" s="245"/>
      <c r="S38" s="246">
        <f t="shared" si="0"/>
        <v>0</v>
      </c>
    </row>
    <row r="39" spans="1:19" ht="15" customHeight="1" x14ac:dyDescent="0.25">
      <c r="A39" s="385" t="s">
        <v>884</v>
      </c>
      <c r="B39" s="387" t="str">
        <f>VLOOKUP(A39,Resumo!$B$14:$C$30,2,FALSE)</f>
        <v>Limpeza e arremate</v>
      </c>
      <c r="C39" s="389">
        <f>VLOOKUP(B39,Resumo!$C$14:$D$30,2,FALSE)</f>
        <v>0</v>
      </c>
      <c r="D39" s="252"/>
      <c r="E39" s="253"/>
      <c r="F39" s="253"/>
      <c r="G39" s="255"/>
      <c r="H39" s="253"/>
      <c r="I39" s="256"/>
      <c r="J39" s="256"/>
      <c r="K39" s="254"/>
      <c r="L39" s="254"/>
      <c r="M39" s="254"/>
      <c r="N39" s="254"/>
      <c r="O39" s="254"/>
      <c r="P39" s="256"/>
      <c r="Q39" s="251">
        <v>0.5</v>
      </c>
      <c r="R39" s="251">
        <v>0.5</v>
      </c>
      <c r="S39" s="249">
        <f t="shared" si="0"/>
        <v>1</v>
      </c>
    </row>
    <row r="40" spans="1:19" ht="15" customHeight="1" x14ac:dyDescent="0.25">
      <c r="A40" s="386"/>
      <c r="B40" s="388"/>
      <c r="C40" s="390"/>
      <c r="D40" s="252"/>
      <c r="E40" s="253"/>
      <c r="F40" s="253"/>
      <c r="G40" s="253"/>
      <c r="H40" s="253"/>
      <c r="I40" s="245"/>
      <c r="J40" s="263"/>
      <c r="K40" s="254"/>
      <c r="L40" s="254"/>
      <c r="M40" s="254"/>
      <c r="N40" s="254"/>
      <c r="O40" s="254"/>
      <c r="P40" s="245"/>
      <c r="Q40" s="245">
        <f>$C39*Q39</f>
        <v>0</v>
      </c>
      <c r="R40" s="245">
        <f>C39*R39</f>
        <v>0</v>
      </c>
      <c r="S40" s="246">
        <f t="shared" si="0"/>
        <v>0</v>
      </c>
    </row>
    <row r="41" spans="1:19" ht="15" customHeight="1" x14ac:dyDescent="0.25">
      <c r="A41" s="385" t="s">
        <v>887</v>
      </c>
      <c r="B41" s="387" t="str">
        <f>VLOOKUP(A41,Resumo!$B$14:$C$30,2,FALSE)</f>
        <v>Conforto mecânico, equipamentos e sistemas</v>
      </c>
      <c r="C41" s="389">
        <f>VLOOKUP(B41,Resumo!$C$14:$D$30,2,FALSE)</f>
        <v>0</v>
      </c>
      <c r="D41" s="252"/>
      <c r="E41" s="253"/>
      <c r="F41" s="253"/>
      <c r="G41" s="264"/>
      <c r="H41" s="253"/>
      <c r="I41" s="253"/>
      <c r="J41" s="253"/>
      <c r="K41" s="253"/>
      <c r="L41" s="256"/>
      <c r="M41" s="254"/>
      <c r="N41" s="254"/>
      <c r="O41" s="254"/>
      <c r="P41" s="248">
        <v>0.3</v>
      </c>
      <c r="Q41" s="248">
        <v>0.3</v>
      </c>
      <c r="R41" s="248">
        <v>0.4</v>
      </c>
      <c r="S41" s="249">
        <f t="shared" si="0"/>
        <v>1</v>
      </c>
    </row>
    <row r="42" spans="1:19" ht="15" customHeight="1" x14ac:dyDescent="0.25">
      <c r="A42" s="386"/>
      <c r="B42" s="388"/>
      <c r="C42" s="390"/>
      <c r="D42" s="252"/>
      <c r="E42" s="253"/>
      <c r="F42" s="253"/>
      <c r="G42" s="253"/>
      <c r="H42" s="253"/>
      <c r="I42" s="253"/>
      <c r="J42" s="253"/>
      <c r="K42" s="253"/>
      <c r="L42" s="263"/>
      <c r="M42" s="254"/>
      <c r="N42" s="254"/>
      <c r="O42" s="254"/>
      <c r="P42" s="245">
        <f t="shared" ref="P42:Q42" si="13">$C$41*P41</f>
        <v>0</v>
      </c>
      <c r="Q42" s="245">
        <f t="shared" si="13"/>
        <v>0</v>
      </c>
      <c r="R42" s="245">
        <f>$C$41*R41</f>
        <v>0</v>
      </c>
      <c r="S42" s="265">
        <f t="shared" si="0"/>
        <v>0</v>
      </c>
    </row>
    <row r="43" spans="1:19" ht="15" customHeight="1" x14ac:dyDescent="0.25">
      <c r="A43" s="385" t="s">
        <v>891</v>
      </c>
      <c r="B43" s="387" t="str">
        <f>VLOOKUP(A43,Resumo!$B$14:$C$30,2,FALSE)</f>
        <v>Comunicação visual</v>
      </c>
      <c r="C43" s="389">
        <f>VLOOKUP(B43,Resumo!$C$14:$D$30,2,FALSE)</f>
        <v>0</v>
      </c>
      <c r="D43" s="252"/>
      <c r="E43" s="253"/>
      <c r="F43" s="253"/>
      <c r="G43" s="253"/>
      <c r="H43" s="253"/>
      <c r="I43" s="253"/>
      <c r="J43" s="253"/>
      <c r="K43" s="253"/>
      <c r="L43" s="256"/>
      <c r="M43" s="254"/>
      <c r="N43" s="254"/>
      <c r="O43" s="254"/>
      <c r="P43" s="256"/>
      <c r="Q43" s="256"/>
      <c r="R43" s="251">
        <v>1</v>
      </c>
      <c r="S43" s="249">
        <f t="shared" si="0"/>
        <v>1</v>
      </c>
    </row>
    <row r="44" spans="1:19" ht="15" customHeight="1" thickBot="1" x14ac:dyDescent="0.3">
      <c r="A44" s="395"/>
      <c r="B44" s="396"/>
      <c r="C44" s="397"/>
      <c r="D44" s="266"/>
      <c r="E44" s="257"/>
      <c r="F44" s="257"/>
      <c r="G44" s="257"/>
      <c r="H44" s="257"/>
      <c r="I44" s="257"/>
      <c r="J44" s="257"/>
      <c r="K44" s="257"/>
      <c r="L44" s="267"/>
      <c r="M44" s="268"/>
      <c r="N44" s="268"/>
      <c r="O44" s="268"/>
      <c r="P44" s="269"/>
      <c r="Q44" s="269"/>
      <c r="R44" s="245">
        <f>C43*R43</f>
        <v>0</v>
      </c>
      <c r="S44" s="265">
        <f t="shared" si="0"/>
        <v>0</v>
      </c>
    </row>
    <row r="45" spans="1:19" ht="15.75" thickBot="1" x14ac:dyDescent="0.3">
      <c r="A45" s="393" t="s">
        <v>979</v>
      </c>
      <c r="B45" s="394"/>
      <c r="C45" s="270">
        <f>SUM(C11:C44)</f>
        <v>0</v>
      </c>
      <c r="D45" s="271">
        <f>SUM(D12,D14,D16,D18,D20,D22,D24,D26,D28,D30,D32,D34,D36,D38,D40,D42,D44)</f>
        <v>0</v>
      </c>
      <c r="E45" s="271">
        <f t="shared" ref="E45:R45" si="14">SUM(E12,E14,E16,E18,E20,E22,E24,E26,E28,E30,E32,E34,E36,E38,E40,E42,E44)</f>
        <v>0</v>
      </c>
      <c r="F45" s="271">
        <f t="shared" si="14"/>
        <v>0</v>
      </c>
      <c r="G45" s="271">
        <f t="shared" si="14"/>
        <v>0</v>
      </c>
      <c r="H45" s="271">
        <f t="shared" si="14"/>
        <v>0</v>
      </c>
      <c r="I45" s="271">
        <f t="shared" si="14"/>
        <v>0</v>
      </c>
      <c r="J45" s="271">
        <f t="shared" si="14"/>
        <v>0</v>
      </c>
      <c r="K45" s="271">
        <f t="shared" si="14"/>
        <v>0</v>
      </c>
      <c r="L45" s="271">
        <f t="shared" si="14"/>
        <v>0</v>
      </c>
      <c r="M45" s="271">
        <f t="shared" si="14"/>
        <v>0</v>
      </c>
      <c r="N45" s="271">
        <f t="shared" si="14"/>
        <v>0</v>
      </c>
      <c r="O45" s="271">
        <f t="shared" si="14"/>
        <v>0</v>
      </c>
      <c r="P45" s="271">
        <f t="shared" si="14"/>
        <v>0</v>
      </c>
      <c r="Q45" s="271">
        <f t="shared" si="14"/>
        <v>0</v>
      </c>
      <c r="R45" s="271">
        <f t="shared" si="14"/>
        <v>0</v>
      </c>
      <c r="S45" s="272">
        <f>S42+S40+S38+S36+S34+S32+S30+S28+S26+S24+S22+S20+S18+S16+S14+S12+S44</f>
        <v>0</v>
      </c>
    </row>
    <row r="46" spans="1:19" ht="15.75" thickBot="1" x14ac:dyDescent="0.3">
      <c r="A46" s="400" t="str">
        <f>Planilha!A462</f>
        <v>BDI obra</v>
      </c>
      <c r="B46" s="401"/>
      <c r="C46" s="273">
        <f>Planilha!G462</f>
        <v>0</v>
      </c>
      <c r="D46" s="274">
        <f>D45*Planilha!$F$462</f>
        <v>0</v>
      </c>
      <c r="E46" s="274">
        <f>E45*Planilha!$F$462</f>
        <v>0</v>
      </c>
      <c r="F46" s="274">
        <f>F45*Planilha!$F$462</f>
        <v>0</v>
      </c>
      <c r="G46" s="274">
        <f>G45*Planilha!$F$462</f>
        <v>0</v>
      </c>
      <c r="H46" s="274">
        <f>H45*Planilha!$F$462</f>
        <v>0</v>
      </c>
      <c r="I46" s="274">
        <f>I45*Planilha!$F$462</f>
        <v>0</v>
      </c>
      <c r="J46" s="274">
        <f>J45*Planilha!$F$462</f>
        <v>0</v>
      </c>
      <c r="K46" s="274">
        <f>K45*Planilha!$F$462</f>
        <v>0</v>
      </c>
      <c r="L46" s="274">
        <f>L45*Planilha!$F$462</f>
        <v>0</v>
      </c>
      <c r="M46" s="274">
        <f>M45*Planilha!$F$462</f>
        <v>0</v>
      </c>
      <c r="N46" s="274">
        <f>N45*Planilha!$F$462</f>
        <v>0</v>
      </c>
      <c r="O46" s="274">
        <f>O45*Planilha!$F$462</f>
        <v>0</v>
      </c>
      <c r="P46" s="274">
        <f>P45*Planilha!$F$462</f>
        <v>0</v>
      </c>
      <c r="Q46" s="274">
        <f>Q45*Planilha!$F$462</f>
        <v>0</v>
      </c>
      <c r="R46" s="274">
        <f>R45*Planilha!$F$462</f>
        <v>0</v>
      </c>
      <c r="S46" s="275">
        <f>SUM(D46:R46)</f>
        <v>0</v>
      </c>
    </row>
    <row r="47" spans="1:19" x14ac:dyDescent="0.25">
      <c r="A47" s="404" t="s">
        <v>981</v>
      </c>
      <c r="B47" s="405" t="s">
        <v>626</v>
      </c>
      <c r="C47" s="391">
        <f>VLOOKUP(B47,Resumo!C33:D33,2,FALSE)</f>
        <v>0</v>
      </c>
      <c r="D47" s="276"/>
      <c r="E47" s="277"/>
      <c r="F47" s="278">
        <v>0.12</v>
      </c>
      <c r="G47" s="278">
        <v>0.12</v>
      </c>
      <c r="H47" s="278">
        <v>0.12</v>
      </c>
      <c r="I47" s="278">
        <v>0.11</v>
      </c>
      <c r="J47" s="278">
        <v>0.11</v>
      </c>
      <c r="K47" s="278">
        <v>0.11</v>
      </c>
      <c r="L47" s="278">
        <v>0.11</v>
      </c>
      <c r="M47" s="279"/>
      <c r="N47" s="279"/>
      <c r="O47" s="278">
        <v>0.2</v>
      </c>
      <c r="P47" s="279"/>
      <c r="Q47" s="279"/>
      <c r="R47" s="279"/>
      <c r="S47" s="243">
        <f>SUM(D47:R47)</f>
        <v>1</v>
      </c>
    </row>
    <row r="48" spans="1:19" ht="15.75" thickBot="1" x14ac:dyDescent="0.3">
      <c r="A48" s="395"/>
      <c r="B48" s="396"/>
      <c r="C48" s="392"/>
      <c r="D48" s="280"/>
      <c r="E48" s="257"/>
      <c r="F48" s="269">
        <f t="shared" ref="F48:G48" si="15">$C$47*F47</f>
        <v>0</v>
      </c>
      <c r="G48" s="269">
        <f t="shared" si="15"/>
        <v>0</v>
      </c>
      <c r="H48" s="269">
        <f>$C$47*H47</f>
        <v>0</v>
      </c>
      <c r="I48" s="269">
        <f>$C$47*I47</f>
        <v>0</v>
      </c>
      <c r="J48" s="269">
        <f>$C$47*J47</f>
        <v>0</v>
      </c>
      <c r="K48" s="269">
        <f>$C$47*K47</f>
        <v>0</v>
      </c>
      <c r="L48" s="269">
        <f>$C$47*L47</f>
        <v>0</v>
      </c>
      <c r="M48" s="268"/>
      <c r="N48" s="268"/>
      <c r="O48" s="269">
        <f>$C$47*O47</f>
        <v>0</v>
      </c>
      <c r="P48" s="268"/>
      <c r="Q48" s="268"/>
      <c r="R48" s="268"/>
      <c r="S48" s="265">
        <f>SUM(D48:R48)</f>
        <v>0</v>
      </c>
    </row>
    <row r="49" spans="1:19" ht="15.75" thickBot="1" x14ac:dyDescent="0.3">
      <c r="A49" s="393" t="s">
        <v>1005</v>
      </c>
      <c r="B49" s="394"/>
      <c r="C49" s="281">
        <f>C47</f>
        <v>0</v>
      </c>
      <c r="D49" s="282">
        <f>D48</f>
        <v>0</v>
      </c>
      <c r="E49" s="283">
        <f t="shared" ref="E49" si="16">E48</f>
        <v>0</v>
      </c>
      <c r="F49" s="284">
        <f t="shared" ref="F49" si="17">F48</f>
        <v>0</v>
      </c>
      <c r="G49" s="283">
        <f t="shared" ref="G49" si="18">G48</f>
        <v>0</v>
      </c>
      <c r="H49" s="284">
        <f t="shared" ref="H49" si="19">H48</f>
        <v>0</v>
      </c>
      <c r="I49" s="283">
        <f t="shared" ref="I49" si="20">I48</f>
        <v>0</v>
      </c>
      <c r="J49" s="284">
        <f t="shared" ref="J49" si="21">J48</f>
        <v>0</v>
      </c>
      <c r="K49" s="283">
        <f t="shared" ref="K49" si="22">K48</f>
        <v>0</v>
      </c>
      <c r="L49" s="284">
        <f t="shared" ref="L49" si="23">L48</f>
        <v>0</v>
      </c>
      <c r="M49" s="283">
        <f t="shared" ref="M49" si="24">M48</f>
        <v>0</v>
      </c>
      <c r="N49" s="284">
        <f t="shared" ref="N49" si="25">N48</f>
        <v>0</v>
      </c>
      <c r="O49" s="283">
        <f t="shared" ref="O49" si="26">O48</f>
        <v>0</v>
      </c>
      <c r="P49" s="284">
        <f t="shared" ref="P49" si="27">P48</f>
        <v>0</v>
      </c>
      <c r="Q49" s="283">
        <f t="shared" ref="Q49" si="28">Q48</f>
        <v>0</v>
      </c>
      <c r="R49" s="284">
        <f t="shared" ref="R49" si="29">R48</f>
        <v>0</v>
      </c>
      <c r="S49" s="275">
        <f>SUM(D49:R49)</f>
        <v>0</v>
      </c>
    </row>
    <row r="50" spans="1:19" ht="15.75" thickBot="1" x14ac:dyDescent="0.3">
      <c r="A50" s="400" t="s">
        <v>984</v>
      </c>
      <c r="B50" s="401"/>
      <c r="C50" s="285">
        <f>Planilha!G469</f>
        <v>0</v>
      </c>
      <c r="D50" s="286">
        <f>D49*Planilha!$F$469</f>
        <v>0</v>
      </c>
      <c r="E50" s="286">
        <f>E49*Planilha!$F$469</f>
        <v>0</v>
      </c>
      <c r="F50" s="286">
        <f>F49*Planilha!$F$469</f>
        <v>0</v>
      </c>
      <c r="G50" s="286">
        <f>G49*Planilha!$F$469</f>
        <v>0</v>
      </c>
      <c r="H50" s="286">
        <f>H49*Planilha!$F$469</f>
        <v>0</v>
      </c>
      <c r="I50" s="286">
        <f>I49*Planilha!$F$469</f>
        <v>0</v>
      </c>
      <c r="J50" s="286">
        <f>J49*Planilha!$F$469</f>
        <v>0</v>
      </c>
      <c r="K50" s="286">
        <f>K49*Planilha!$F$469</f>
        <v>0</v>
      </c>
      <c r="L50" s="286">
        <f>L49*Planilha!$F$469</f>
        <v>0</v>
      </c>
      <c r="M50" s="286">
        <f>M49*Planilha!$F$469</f>
        <v>0</v>
      </c>
      <c r="N50" s="286">
        <f>N49*Planilha!$F$469</f>
        <v>0</v>
      </c>
      <c r="O50" s="286">
        <f>O49*Planilha!$F$469</f>
        <v>0</v>
      </c>
      <c r="P50" s="286">
        <f>P49*Planilha!$F$469</f>
        <v>0</v>
      </c>
      <c r="Q50" s="286">
        <f>Q49*Planilha!$F$469</f>
        <v>0</v>
      </c>
      <c r="R50" s="286">
        <f>R49*Planilha!$F$469</f>
        <v>0</v>
      </c>
      <c r="S50" s="275">
        <f>SUM(D50:R50)</f>
        <v>0</v>
      </c>
    </row>
    <row r="51" spans="1:19" ht="15.75" thickBot="1" x14ac:dyDescent="0.3">
      <c r="A51" s="402" t="s">
        <v>985</v>
      </c>
      <c r="B51" s="403"/>
      <c r="C51" s="295">
        <f>C45+C46+C49+C50</f>
        <v>0</v>
      </c>
      <c r="D51" s="296">
        <f>SUM(D45:D46,D49:D50)</f>
        <v>0</v>
      </c>
      <c r="E51" s="296">
        <f t="shared" ref="E51:P51" si="30">SUM(E45:E46,E49:E50)</f>
        <v>0</v>
      </c>
      <c r="F51" s="296">
        <f t="shared" si="30"/>
        <v>0</v>
      </c>
      <c r="G51" s="296">
        <f t="shared" si="30"/>
        <v>0</v>
      </c>
      <c r="H51" s="297">
        <f t="shared" si="30"/>
        <v>0</v>
      </c>
      <c r="I51" s="298">
        <f t="shared" si="30"/>
        <v>0</v>
      </c>
      <c r="J51" s="296">
        <f t="shared" si="30"/>
        <v>0</v>
      </c>
      <c r="K51" s="296">
        <f t="shared" si="30"/>
        <v>0</v>
      </c>
      <c r="L51" s="296">
        <f t="shared" si="30"/>
        <v>0</v>
      </c>
      <c r="M51" s="296">
        <f t="shared" si="30"/>
        <v>0</v>
      </c>
      <c r="N51" s="296">
        <f t="shared" si="30"/>
        <v>0</v>
      </c>
      <c r="O51" s="296">
        <f t="shared" si="30"/>
        <v>0</v>
      </c>
      <c r="P51" s="296">
        <f t="shared" si="30"/>
        <v>0</v>
      </c>
      <c r="Q51" s="296">
        <f>SUM(Q45:Q46,Q49:Q50)</f>
        <v>0</v>
      </c>
      <c r="R51" s="296">
        <f>SUM(R45:R46,R49:R50)</f>
        <v>0</v>
      </c>
      <c r="S51" s="299">
        <f>SUM(ROUND(S45,2)+ROUND(S46,2)+ROUND(S49,2)+ROUND(S50,2))</f>
        <v>0</v>
      </c>
    </row>
    <row r="52" spans="1:19" ht="15.75" thickBot="1" x14ac:dyDescent="0.3">
      <c r="A52" s="398" t="s">
        <v>1020</v>
      </c>
      <c r="B52" s="399"/>
      <c r="C52" s="300"/>
      <c r="D52" s="296">
        <f>D51</f>
        <v>0</v>
      </c>
      <c r="E52" s="296">
        <f>E51+D52</f>
        <v>0</v>
      </c>
      <c r="F52" s="296">
        <f t="shared" ref="F52:P52" si="31">F51+E52</f>
        <v>0</v>
      </c>
      <c r="G52" s="296">
        <f t="shared" si="31"/>
        <v>0</v>
      </c>
      <c r="H52" s="296">
        <f t="shared" si="31"/>
        <v>0</v>
      </c>
      <c r="I52" s="296">
        <f t="shared" si="31"/>
        <v>0</v>
      </c>
      <c r="J52" s="296">
        <f t="shared" si="31"/>
        <v>0</v>
      </c>
      <c r="K52" s="296">
        <f t="shared" si="31"/>
        <v>0</v>
      </c>
      <c r="L52" s="296">
        <f t="shared" si="31"/>
        <v>0</v>
      </c>
      <c r="M52" s="296">
        <f t="shared" si="31"/>
        <v>0</v>
      </c>
      <c r="N52" s="296">
        <f t="shared" si="31"/>
        <v>0</v>
      </c>
      <c r="O52" s="296">
        <f t="shared" si="31"/>
        <v>0</v>
      </c>
      <c r="P52" s="296">
        <f t="shared" si="31"/>
        <v>0</v>
      </c>
      <c r="Q52" s="296">
        <f>Q51+P52</f>
        <v>0</v>
      </c>
      <c r="R52" s="296">
        <f>ROUND(R51,2)+ROUND(Q52,2)</f>
        <v>0</v>
      </c>
      <c r="S52" s="299"/>
    </row>
    <row r="53" spans="1:19" x14ac:dyDescent="0.25">
      <c r="A53" s="187"/>
      <c r="B53" s="187"/>
      <c r="C53" s="187"/>
      <c r="D53" s="187"/>
      <c r="E53" s="187"/>
      <c r="F53" s="187"/>
      <c r="G53" s="187"/>
      <c r="H53" s="187"/>
      <c r="I53" s="187"/>
      <c r="J53" s="187"/>
      <c r="K53" s="187"/>
      <c r="L53" s="187"/>
      <c r="M53" s="187"/>
      <c r="N53" s="187"/>
      <c r="O53" s="187"/>
      <c r="P53" s="187"/>
      <c r="Q53" s="187"/>
      <c r="R53" s="187"/>
      <c r="S53" s="187"/>
    </row>
  </sheetData>
  <mergeCells count="60">
    <mergeCell ref="A52:B52"/>
    <mergeCell ref="A50:B50"/>
    <mergeCell ref="A51:B51"/>
    <mergeCell ref="A39:A40"/>
    <mergeCell ref="B39:B40"/>
    <mergeCell ref="A45:B45"/>
    <mergeCell ref="A46:B46"/>
    <mergeCell ref="A47:A48"/>
    <mergeCell ref="B47:B48"/>
    <mergeCell ref="C47:C48"/>
    <mergeCell ref="A49:B49"/>
    <mergeCell ref="A35:A36"/>
    <mergeCell ref="B35:B36"/>
    <mergeCell ref="C35:C36"/>
    <mergeCell ref="A37:A38"/>
    <mergeCell ref="B37:B38"/>
    <mergeCell ref="C37:C38"/>
    <mergeCell ref="C39:C40"/>
    <mergeCell ref="A41:A42"/>
    <mergeCell ref="B41:B42"/>
    <mergeCell ref="C41:C42"/>
    <mergeCell ref="A43:A44"/>
    <mergeCell ref="B43:B44"/>
    <mergeCell ref="C43:C44"/>
    <mergeCell ref="A31:A32"/>
    <mergeCell ref="B31:B32"/>
    <mergeCell ref="C31:C32"/>
    <mergeCell ref="A33:A34"/>
    <mergeCell ref="B33:B34"/>
    <mergeCell ref="C33:C34"/>
    <mergeCell ref="A27:A28"/>
    <mergeCell ref="B27:B28"/>
    <mergeCell ref="C27:C28"/>
    <mergeCell ref="A29:A30"/>
    <mergeCell ref="B29:B30"/>
    <mergeCell ref="C29:C30"/>
    <mergeCell ref="A23:A24"/>
    <mergeCell ref="B23:B24"/>
    <mergeCell ref="C23:C24"/>
    <mergeCell ref="A25:A26"/>
    <mergeCell ref="B25:B26"/>
    <mergeCell ref="C25:C26"/>
    <mergeCell ref="A19:A20"/>
    <mergeCell ref="B19:B20"/>
    <mergeCell ref="C19:C20"/>
    <mergeCell ref="A21:A22"/>
    <mergeCell ref="B21:B22"/>
    <mergeCell ref="C21:C22"/>
    <mergeCell ref="A15:A16"/>
    <mergeCell ref="B15:B16"/>
    <mergeCell ref="C15:C16"/>
    <mergeCell ref="A17:A18"/>
    <mergeCell ref="B17:B18"/>
    <mergeCell ref="C17:C18"/>
    <mergeCell ref="A11:A12"/>
    <mergeCell ref="B11:B12"/>
    <mergeCell ref="C11:C12"/>
    <mergeCell ref="A13:A14"/>
    <mergeCell ref="B13:B14"/>
    <mergeCell ref="C13:C14"/>
  </mergeCells>
  <pageMargins left="0.23622047244094491" right="0.23622047244094491" top="1.1417322834645669" bottom="0.74803149606299213" header="0.31496062992125984" footer="0.31496062992125984"/>
  <pageSetup paperSize="9" scale="64" orientation="landscape" horizontalDpi="1200" verticalDpi="1200" r:id="rId1"/>
  <headerFooter>
    <oddFooter>&amp;R&amp;"Verdana,Normal"Página &amp;P de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view="pageBreakPreview" zoomScaleNormal="100" zoomScaleSheetLayoutView="100" zoomScalePageLayoutView="115" workbookViewId="0">
      <selection activeCell="I19" sqref="I19"/>
    </sheetView>
  </sheetViews>
  <sheetFormatPr defaultRowHeight="15" x14ac:dyDescent="0.25"/>
  <cols>
    <col min="2" max="2" width="28.28515625" customWidth="1"/>
    <col min="3" max="3" width="5.140625" customWidth="1"/>
    <col min="4" max="4" width="16.5703125" customWidth="1"/>
    <col min="5" max="5" width="13" customWidth="1"/>
    <col min="259" max="259" width="28.28515625" customWidth="1"/>
    <col min="260" max="260" width="0" hidden="1" customWidth="1"/>
    <col min="261" max="261" width="18.140625" customWidth="1"/>
    <col min="515" max="515" width="28.28515625" customWidth="1"/>
    <col min="516" max="516" width="0" hidden="1" customWidth="1"/>
    <col min="517" max="517" width="18.140625" customWidth="1"/>
    <col min="771" max="771" width="28.28515625" customWidth="1"/>
    <col min="772" max="772" width="0" hidden="1" customWidth="1"/>
    <col min="773" max="773" width="18.140625" customWidth="1"/>
    <col min="1027" max="1027" width="28.28515625" customWidth="1"/>
    <col min="1028" max="1028" width="0" hidden="1" customWidth="1"/>
    <col min="1029" max="1029" width="18.140625" customWidth="1"/>
    <col min="1283" max="1283" width="28.28515625" customWidth="1"/>
    <col min="1284" max="1284" width="0" hidden="1" customWidth="1"/>
    <col min="1285" max="1285" width="18.140625" customWidth="1"/>
    <col min="1539" max="1539" width="28.28515625" customWidth="1"/>
    <col min="1540" max="1540" width="0" hidden="1" customWidth="1"/>
    <col min="1541" max="1541" width="18.140625" customWidth="1"/>
    <col min="1795" max="1795" width="28.28515625" customWidth="1"/>
    <col min="1796" max="1796" width="0" hidden="1" customWidth="1"/>
    <col min="1797" max="1797" width="18.140625" customWidth="1"/>
    <col min="2051" max="2051" width="28.28515625" customWidth="1"/>
    <col min="2052" max="2052" width="0" hidden="1" customWidth="1"/>
    <col min="2053" max="2053" width="18.140625" customWidth="1"/>
    <col min="2307" max="2307" width="28.28515625" customWidth="1"/>
    <col min="2308" max="2308" width="0" hidden="1" customWidth="1"/>
    <col min="2309" max="2309" width="18.140625" customWidth="1"/>
    <col min="2563" max="2563" width="28.28515625" customWidth="1"/>
    <col min="2564" max="2564" width="0" hidden="1" customWidth="1"/>
    <col min="2565" max="2565" width="18.140625" customWidth="1"/>
    <col min="2819" max="2819" width="28.28515625" customWidth="1"/>
    <col min="2820" max="2820" width="0" hidden="1" customWidth="1"/>
    <col min="2821" max="2821" width="18.140625" customWidth="1"/>
    <col min="3075" max="3075" width="28.28515625" customWidth="1"/>
    <col min="3076" max="3076" width="0" hidden="1" customWidth="1"/>
    <col min="3077" max="3077" width="18.140625" customWidth="1"/>
    <col min="3331" max="3331" width="28.28515625" customWidth="1"/>
    <col min="3332" max="3332" width="0" hidden="1" customWidth="1"/>
    <col min="3333" max="3333" width="18.140625" customWidth="1"/>
    <col min="3587" max="3587" width="28.28515625" customWidth="1"/>
    <col min="3588" max="3588" width="0" hidden="1" customWidth="1"/>
    <col min="3589" max="3589" width="18.140625" customWidth="1"/>
    <col min="3843" max="3843" width="28.28515625" customWidth="1"/>
    <col min="3844" max="3844" width="0" hidden="1" customWidth="1"/>
    <col min="3845" max="3845" width="18.140625" customWidth="1"/>
    <col min="4099" max="4099" width="28.28515625" customWidth="1"/>
    <col min="4100" max="4100" width="0" hidden="1" customWidth="1"/>
    <col min="4101" max="4101" width="18.140625" customWidth="1"/>
    <col min="4355" max="4355" width="28.28515625" customWidth="1"/>
    <col min="4356" max="4356" width="0" hidden="1" customWidth="1"/>
    <col min="4357" max="4357" width="18.140625" customWidth="1"/>
    <col min="4611" max="4611" width="28.28515625" customWidth="1"/>
    <col min="4612" max="4612" width="0" hidden="1" customWidth="1"/>
    <col min="4613" max="4613" width="18.140625" customWidth="1"/>
    <col min="4867" max="4867" width="28.28515625" customWidth="1"/>
    <col min="4868" max="4868" width="0" hidden="1" customWidth="1"/>
    <col min="4869" max="4869" width="18.140625" customWidth="1"/>
    <col min="5123" max="5123" width="28.28515625" customWidth="1"/>
    <col min="5124" max="5124" width="0" hidden="1" customWidth="1"/>
    <col min="5125" max="5125" width="18.140625" customWidth="1"/>
    <col min="5379" max="5379" width="28.28515625" customWidth="1"/>
    <col min="5380" max="5380" width="0" hidden="1" customWidth="1"/>
    <col min="5381" max="5381" width="18.140625" customWidth="1"/>
    <col min="5635" max="5635" width="28.28515625" customWidth="1"/>
    <col min="5636" max="5636" width="0" hidden="1" customWidth="1"/>
    <col min="5637" max="5637" width="18.140625" customWidth="1"/>
    <col min="5891" max="5891" width="28.28515625" customWidth="1"/>
    <col min="5892" max="5892" width="0" hidden="1" customWidth="1"/>
    <col min="5893" max="5893" width="18.140625" customWidth="1"/>
    <col min="6147" max="6147" width="28.28515625" customWidth="1"/>
    <col min="6148" max="6148" width="0" hidden="1" customWidth="1"/>
    <col min="6149" max="6149" width="18.140625" customWidth="1"/>
    <col min="6403" max="6403" width="28.28515625" customWidth="1"/>
    <col min="6404" max="6404" width="0" hidden="1" customWidth="1"/>
    <col min="6405" max="6405" width="18.140625" customWidth="1"/>
    <col min="6659" max="6659" width="28.28515625" customWidth="1"/>
    <col min="6660" max="6660" width="0" hidden="1" customWidth="1"/>
    <col min="6661" max="6661" width="18.140625" customWidth="1"/>
    <col min="6915" max="6915" width="28.28515625" customWidth="1"/>
    <col min="6916" max="6916" width="0" hidden="1" customWidth="1"/>
    <col min="6917" max="6917" width="18.140625" customWidth="1"/>
    <col min="7171" max="7171" width="28.28515625" customWidth="1"/>
    <col min="7172" max="7172" width="0" hidden="1" customWidth="1"/>
    <col min="7173" max="7173" width="18.140625" customWidth="1"/>
    <col min="7427" max="7427" width="28.28515625" customWidth="1"/>
    <col min="7428" max="7428" width="0" hidden="1" customWidth="1"/>
    <col min="7429" max="7429" width="18.140625" customWidth="1"/>
    <col min="7683" max="7683" width="28.28515625" customWidth="1"/>
    <col min="7684" max="7684" width="0" hidden="1" customWidth="1"/>
    <col min="7685" max="7685" width="18.140625" customWidth="1"/>
    <col min="7939" max="7939" width="28.28515625" customWidth="1"/>
    <col min="7940" max="7940" width="0" hidden="1" customWidth="1"/>
    <col min="7941" max="7941" width="18.140625" customWidth="1"/>
    <col min="8195" max="8195" width="28.28515625" customWidth="1"/>
    <col min="8196" max="8196" width="0" hidden="1" customWidth="1"/>
    <col min="8197" max="8197" width="18.140625" customWidth="1"/>
    <col min="8451" max="8451" width="28.28515625" customWidth="1"/>
    <col min="8452" max="8452" width="0" hidden="1" customWidth="1"/>
    <col min="8453" max="8453" width="18.140625" customWidth="1"/>
    <col min="8707" max="8707" width="28.28515625" customWidth="1"/>
    <col min="8708" max="8708" width="0" hidden="1" customWidth="1"/>
    <col min="8709" max="8709" width="18.140625" customWidth="1"/>
    <col min="8963" max="8963" width="28.28515625" customWidth="1"/>
    <col min="8964" max="8964" width="0" hidden="1" customWidth="1"/>
    <col min="8965" max="8965" width="18.140625" customWidth="1"/>
    <col min="9219" max="9219" width="28.28515625" customWidth="1"/>
    <col min="9220" max="9220" width="0" hidden="1" customWidth="1"/>
    <col min="9221" max="9221" width="18.140625" customWidth="1"/>
    <col min="9475" max="9475" width="28.28515625" customWidth="1"/>
    <col min="9476" max="9476" width="0" hidden="1" customWidth="1"/>
    <col min="9477" max="9477" width="18.140625" customWidth="1"/>
    <col min="9731" max="9731" width="28.28515625" customWidth="1"/>
    <col min="9732" max="9732" width="0" hidden="1" customWidth="1"/>
    <col min="9733" max="9733" width="18.140625" customWidth="1"/>
    <col min="9987" max="9987" width="28.28515625" customWidth="1"/>
    <col min="9988" max="9988" width="0" hidden="1" customWidth="1"/>
    <col min="9989" max="9989" width="18.140625" customWidth="1"/>
    <col min="10243" max="10243" width="28.28515625" customWidth="1"/>
    <col min="10244" max="10244" width="0" hidden="1" customWidth="1"/>
    <col min="10245" max="10245" width="18.140625" customWidth="1"/>
    <col min="10499" max="10499" width="28.28515625" customWidth="1"/>
    <col min="10500" max="10500" width="0" hidden="1" customWidth="1"/>
    <col min="10501" max="10501" width="18.140625" customWidth="1"/>
    <col min="10755" max="10755" width="28.28515625" customWidth="1"/>
    <col min="10756" max="10756" width="0" hidden="1" customWidth="1"/>
    <col min="10757" max="10757" width="18.140625" customWidth="1"/>
    <col min="11011" max="11011" width="28.28515625" customWidth="1"/>
    <col min="11012" max="11012" width="0" hidden="1" customWidth="1"/>
    <col min="11013" max="11013" width="18.140625" customWidth="1"/>
    <col min="11267" max="11267" width="28.28515625" customWidth="1"/>
    <col min="11268" max="11268" width="0" hidden="1" customWidth="1"/>
    <col min="11269" max="11269" width="18.140625" customWidth="1"/>
    <col min="11523" max="11523" width="28.28515625" customWidth="1"/>
    <col min="11524" max="11524" width="0" hidden="1" customWidth="1"/>
    <col min="11525" max="11525" width="18.140625" customWidth="1"/>
    <col min="11779" max="11779" width="28.28515625" customWidth="1"/>
    <col min="11780" max="11780" width="0" hidden="1" customWidth="1"/>
    <col min="11781" max="11781" width="18.140625" customWidth="1"/>
    <col min="12035" max="12035" width="28.28515625" customWidth="1"/>
    <col min="12036" max="12036" width="0" hidden="1" customWidth="1"/>
    <col min="12037" max="12037" width="18.140625" customWidth="1"/>
    <col min="12291" max="12291" width="28.28515625" customWidth="1"/>
    <col min="12292" max="12292" width="0" hidden="1" customWidth="1"/>
    <col min="12293" max="12293" width="18.140625" customWidth="1"/>
    <col min="12547" max="12547" width="28.28515625" customWidth="1"/>
    <col min="12548" max="12548" width="0" hidden="1" customWidth="1"/>
    <col min="12549" max="12549" width="18.140625" customWidth="1"/>
    <col min="12803" max="12803" width="28.28515625" customWidth="1"/>
    <col min="12804" max="12804" width="0" hidden="1" customWidth="1"/>
    <col min="12805" max="12805" width="18.140625" customWidth="1"/>
    <col min="13059" max="13059" width="28.28515625" customWidth="1"/>
    <col min="13060" max="13060" width="0" hidden="1" customWidth="1"/>
    <col min="13061" max="13061" width="18.140625" customWidth="1"/>
    <col min="13315" max="13315" width="28.28515625" customWidth="1"/>
    <col min="13316" max="13316" width="0" hidden="1" customWidth="1"/>
    <col min="13317" max="13317" width="18.140625" customWidth="1"/>
    <col min="13571" max="13571" width="28.28515625" customWidth="1"/>
    <col min="13572" max="13572" width="0" hidden="1" customWidth="1"/>
    <col min="13573" max="13573" width="18.140625" customWidth="1"/>
    <col min="13827" max="13827" width="28.28515625" customWidth="1"/>
    <col min="13828" max="13828" width="0" hidden="1" customWidth="1"/>
    <col min="13829" max="13829" width="18.140625" customWidth="1"/>
    <col min="14083" max="14083" width="28.28515625" customWidth="1"/>
    <col min="14084" max="14084" width="0" hidden="1" customWidth="1"/>
    <col min="14085" max="14085" width="18.140625" customWidth="1"/>
    <col min="14339" max="14339" width="28.28515625" customWidth="1"/>
    <col min="14340" max="14340" width="0" hidden="1" customWidth="1"/>
    <col min="14341" max="14341" width="18.140625" customWidth="1"/>
    <col min="14595" max="14595" width="28.28515625" customWidth="1"/>
    <col min="14596" max="14596" width="0" hidden="1" customWidth="1"/>
    <col min="14597" max="14597" width="18.140625" customWidth="1"/>
    <col min="14851" max="14851" width="28.28515625" customWidth="1"/>
    <col min="14852" max="14852" width="0" hidden="1" customWidth="1"/>
    <col min="14853" max="14853" width="18.140625" customWidth="1"/>
    <col min="15107" max="15107" width="28.28515625" customWidth="1"/>
    <col min="15108" max="15108" width="0" hidden="1" customWidth="1"/>
    <col min="15109" max="15109" width="18.140625" customWidth="1"/>
    <col min="15363" max="15363" width="28.28515625" customWidth="1"/>
    <col min="15364" max="15364" width="0" hidden="1" customWidth="1"/>
    <col min="15365" max="15365" width="18.140625" customWidth="1"/>
    <col min="15619" max="15619" width="28.28515625" customWidth="1"/>
    <col min="15620" max="15620" width="0" hidden="1" customWidth="1"/>
    <col min="15621" max="15621" width="18.140625" customWidth="1"/>
    <col min="15875" max="15875" width="28.28515625" customWidth="1"/>
    <col min="15876" max="15876" width="0" hidden="1" customWidth="1"/>
    <col min="15877" max="15877" width="18.140625" customWidth="1"/>
    <col min="16131" max="16131" width="28.28515625" customWidth="1"/>
    <col min="16132" max="16132" width="0" hidden="1" customWidth="1"/>
    <col min="16133" max="16133" width="18.140625" customWidth="1"/>
  </cols>
  <sheetData>
    <row r="1" spans="1:9" x14ac:dyDescent="0.25">
      <c r="A1" s="303"/>
      <c r="B1" s="255"/>
      <c r="C1" s="255"/>
      <c r="D1" s="255"/>
      <c r="E1" s="255"/>
    </row>
    <row r="2" spans="1:9" x14ac:dyDescent="0.25">
      <c r="A2" s="311" t="s">
        <v>1384</v>
      </c>
      <c r="B2" s="255"/>
      <c r="C2" s="255"/>
      <c r="D2" s="255"/>
      <c r="E2" s="255"/>
    </row>
    <row r="3" spans="1:9" x14ac:dyDescent="0.25">
      <c r="A3" s="303"/>
      <c r="B3" s="255"/>
      <c r="C3" s="255"/>
      <c r="D3" s="255"/>
      <c r="E3" s="255"/>
    </row>
    <row r="4" spans="1:9" x14ac:dyDescent="0.25">
      <c r="A4" s="316"/>
      <c r="B4" s="314"/>
      <c r="C4" s="314"/>
      <c r="D4" s="314"/>
      <c r="E4" s="314"/>
      <c r="G4" s="318" t="s">
        <v>1303</v>
      </c>
      <c r="H4" s="318" t="s">
        <v>1304</v>
      </c>
      <c r="I4" s="318" t="s">
        <v>1305</v>
      </c>
    </row>
    <row r="5" spans="1:9" ht="11.25" customHeight="1" x14ac:dyDescent="0.25">
      <c r="A5" s="312"/>
      <c r="B5" s="312"/>
      <c r="C5" s="312"/>
      <c r="D5" s="312"/>
      <c r="E5" s="312"/>
    </row>
    <row r="6" spans="1:9" x14ac:dyDescent="0.25">
      <c r="A6" s="255"/>
      <c r="B6" s="307" t="s">
        <v>1297</v>
      </c>
      <c r="C6" s="320" t="s">
        <v>1292</v>
      </c>
      <c r="D6" s="321"/>
      <c r="E6" s="308"/>
      <c r="F6" t="s">
        <v>1292</v>
      </c>
      <c r="G6" s="319">
        <v>0.03</v>
      </c>
      <c r="H6" s="319">
        <v>0.04</v>
      </c>
      <c r="I6" s="319">
        <v>5.5E-2</v>
      </c>
    </row>
    <row r="7" spans="1:9" x14ac:dyDescent="0.25">
      <c r="A7" s="255"/>
      <c r="B7" s="304" t="s">
        <v>1294</v>
      </c>
      <c r="C7" s="322" t="s">
        <v>1295</v>
      </c>
      <c r="D7" s="323"/>
      <c r="E7" s="309"/>
      <c r="F7" t="s">
        <v>1295</v>
      </c>
      <c r="G7" s="319">
        <v>9.7000000000000003E-3</v>
      </c>
      <c r="H7" s="319">
        <v>1.2699999999999999E-2</v>
      </c>
      <c r="I7" s="319">
        <v>1.2699999999999999E-2</v>
      </c>
    </row>
    <row r="8" spans="1:9" x14ac:dyDescent="0.25">
      <c r="A8" s="255"/>
      <c r="B8" s="304" t="s">
        <v>1306</v>
      </c>
      <c r="C8" s="322" t="s">
        <v>1307</v>
      </c>
      <c r="D8" s="323"/>
      <c r="E8" s="309"/>
      <c r="F8" t="s">
        <v>1308</v>
      </c>
      <c r="G8" s="319">
        <v>8.0000000000000002E-3</v>
      </c>
      <c r="H8" s="319">
        <v>8.0000000000000002E-3</v>
      </c>
      <c r="I8" s="319">
        <v>0.01</v>
      </c>
    </row>
    <row r="9" spans="1:9" x14ac:dyDescent="0.25">
      <c r="A9" s="255"/>
      <c r="B9" s="304" t="s">
        <v>1296</v>
      </c>
      <c r="C9" s="322" t="s">
        <v>1293</v>
      </c>
      <c r="D9" s="323"/>
      <c r="E9" s="309"/>
      <c r="F9" t="s">
        <v>1293</v>
      </c>
      <c r="G9" s="319">
        <v>5.8999999999999999E-3</v>
      </c>
      <c r="H9" s="319">
        <v>1.23E-2</v>
      </c>
      <c r="I9" s="319">
        <v>1.3899999999999999E-2</v>
      </c>
    </row>
    <row r="10" spans="1:9" x14ac:dyDescent="0.25">
      <c r="A10" s="255"/>
      <c r="B10" s="304" t="s">
        <v>1298</v>
      </c>
      <c r="C10" s="322" t="s">
        <v>1299</v>
      </c>
      <c r="D10" s="323"/>
      <c r="E10" s="309"/>
      <c r="F10" t="s">
        <v>1299</v>
      </c>
      <c r="G10" s="319">
        <v>6.1600000000000002E-2</v>
      </c>
      <c r="H10" s="319">
        <v>7.3999999999999996E-2</v>
      </c>
      <c r="I10" s="319">
        <v>8.9599999999999999E-2</v>
      </c>
    </row>
    <row r="11" spans="1:9" x14ac:dyDescent="0.25">
      <c r="A11" s="255"/>
      <c r="B11" s="304" t="s">
        <v>1300</v>
      </c>
      <c r="C11" s="322" t="s">
        <v>1301</v>
      </c>
      <c r="D11" s="323">
        <f>SUM(D12:D14)</f>
        <v>0</v>
      </c>
      <c r="E11" s="309"/>
      <c r="G11" s="319"/>
      <c r="H11" s="319"/>
      <c r="I11" s="319"/>
    </row>
    <row r="12" spans="1:9" x14ac:dyDescent="0.25">
      <c r="A12" s="255"/>
      <c r="B12" s="324" t="s">
        <v>1312</v>
      </c>
      <c r="C12" s="325"/>
      <c r="D12" s="326"/>
      <c r="E12" s="309"/>
      <c r="F12" t="s">
        <v>1309</v>
      </c>
      <c r="G12" s="319">
        <v>0.02</v>
      </c>
      <c r="H12" s="319"/>
      <c r="I12" s="319">
        <v>0.05</v>
      </c>
    </row>
    <row r="13" spans="1:9" x14ac:dyDescent="0.25">
      <c r="A13" s="255"/>
      <c r="B13" s="324" t="s">
        <v>1310</v>
      </c>
      <c r="C13" s="325"/>
      <c r="D13" s="326"/>
      <c r="E13" s="309"/>
      <c r="F13" t="s">
        <v>1310</v>
      </c>
      <c r="G13" s="319"/>
      <c r="H13" s="319">
        <v>6.4999999999999997E-3</v>
      </c>
      <c r="I13" s="319"/>
    </row>
    <row r="14" spans="1:9" x14ac:dyDescent="0.25">
      <c r="A14" s="255"/>
      <c r="B14" s="324" t="s">
        <v>1311</v>
      </c>
      <c r="C14" s="325"/>
      <c r="D14" s="326"/>
      <c r="E14" s="309"/>
      <c r="F14" t="s">
        <v>1311</v>
      </c>
      <c r="G14" s="319"/>
      <c r="H14" s="319">
        <v>0.03</v>
      </c>
      <c r="I14" s="319"/>
    </row>
    <row r="15" spans="1:9" ht="8.25" customHeight="1" x14ac:dyDescent="0.25">
      <c r="A15" s="255"/>
      <c r="B15" s="255"/>
      <c r="C15" s="255"/>
      <c r="D15" s="317"/>
      <c r="E15" s="255"/>
      <c r="G15" s="319"/>
      <c r="H15" s="319"/>
      <c r="I15" s="319"/>
    </row>
    <row r="16" spans="1:9" ht="63" customHeight="1" x14ac:dyDescent="0.25">
      <c r="A16" s="255"/>
      <c r="B16" s="406" t="s">
        <v>1383</v>
      </c>
      <c r="C16" s="407"/>
      <c r="D16" s="407"/>
      <c r="E16" s="255"/>
      <c r="G16" s="319"/>
      <c r="H16" s="319"/>
      <c r="I16" s="319"/>
    </row>
    <row r="17" spans="1:9" ht="41.25" customHeight="1" x14ac:dyDescent="0.25">
      <c r="A17" s="255"/>
      <c r="B17" s="255"/>
      <c r="C17" s="309"/>
      <c r="D17" s="317"/>
      <c r="E17" s="309"/>
      <c r="G17" s="319"/>
      <c r="H17" s="319"/>
      <c r="I17" s="319"/>
    </row>
    <row r="18" spans="1:9" x14ac:dyDescent="0.25">
      <c r="A18" s="255"/>
      <c r="B18" s="255"/>
      <c r="C18" s="309"/>
      <c r="D18" s="317"/>
      <c r="E18" s="309"/>
      <c r="G18" s="319"/>
      <c r="H18" s="319"/>
      <c r="I18" s="319"/>
    </row>
    <row r="19" spans="1:9" x14ac:dyDescent="0.25">
      <c r="A19" s="255"/>
      <c r="B19" s="255"/>
      <c r="C19" s="309"/>
      <c r="D19" s="317"/>
      <c r="E19" s="309"/>
    </row>
    <row r="20" spans="1:9" x14ac:dyDescent="0.25">
      <c r="A20" s="255"/>
      <c r="B20" s="255" t="s">
        <v>1302</v>
      </c>
      <c r="C20" s="309"/>
      <c r="D20" s="317">
        <f>((1+(D6+D7+D8))*(1+D9)*(1+D10))/(1-D11)-1</f>
        <v>0</v>
      </c>
      <c r="E20" s="309"/>
    </row>
    <row r="21" spans="1:9" x14ac:dyDescent="0.25">
      <c r="A21" s="255"/>
      <c r="B21" s="255"/>
      <c r="C21" s="309"/>
      <c r="D21" s="317"/>
      <c r="E21" s="309"/>
    </row>
    <row r="22" spans="1:9" x14ac:dyDescent="0.25">
      <c r="A22" s="255"/>
      <c r="B22" s="307"/>
      <c r="C22" s="309"/>
      <c r="D22" s="317"/>
      <c r="E22" s="309"/>
    </row>
    <row r="23" spans="1:9" x14ac:dyDescent="0.25">
      <c r="A23" s="306"/>
      <c r="B23" s="306"/>
      <c r="C23" s="306"/>
      <c r="D23" s="306"/>
      <c r="E23" s="306"/>
    </row>
    <row r="24" spans="1:9" x14ac:dyDescent="0.25">
      <c r="A24" s="306"/>
      <c r="B24" s="315"/>
      <c r="C24" s="310"/>
      <c r="D24" s="310"/>
      <c r="E24" s="310"/>
    </row>
    <row r="27" spans="1:9" x14ac:dyDescent="0.25">
      <c r="A27" s="13"/>
    </row>
    <row r="31" spans="1:9" x14ac:dyDescent="0.25">
      <c r="A31" s="305"/>
    </row>
  </sheetData>
  <mergeCells count="1">
    <mergeCell ref="B16:D16"/>
  </mergeCells>
  <printOptions horizontalCentered="1"/>
  <pageMargins left="0.51181102362204722" right="0.51181102362204722" top="1.3768115942028984" bottom="0.78740157480314965" header="0.31496062992125984" footer="0.31496062992125984"/>
  <pageSetup paperSize="9" orientation="portrait" horizontalDpi="4294967294" verticalDpi="4294967294" r:id="rId1"/>
  <headerFooter>
    <oddFooter>&amp;R&amp;"Verdana,Normal"&amp;8Página &amp;P de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57"/>
  <sheetViews>
    <sheetView view="pageLayout" topLeftCell="A19" zoomScaleNormal="100" zoomScaleSheetLayoutView="100" workbookViewId="0">
      <selection activeCell="C57" sqref="C57:C71"/>
    </sheetView>
  </sheetViews>
  <sheetFormatPr defaultRowHeight="15" x14ac:dyDescent="0.25"/>
  <cols>
    <col min="2" max="2" width="8.85546875" customWidth="1"/>
    <col min="3" max="3" width="81.140625" customWidth="1"/>
    <col min="4" max="4" width="14.7109375" customWidth="1"/>
    <col min="5" max="5" width="11.85546875" customWidth="1"/>
  </cols>
  <sheetData>
    <row r="1" spans="2:5" x14ac:dyDescent="0.25">
      <c r="B1" s="255"/>
      <c r="C1" s="304" t="s">
        <v>1317</v>
      </c>
      <c r="D1" s="301" t="s">
        <v>976</v>
      </c>
      <c r="E1" s="302">
        <v>1.2924</v>
      </c>
    </row>
    <row r="2" spans="2:5" x14ac:dyDescent="0.25">
      <c r="B2" s="255"/>
      <c r="C2" s="255"/>
      <c r="D2" s="255"/>
      <c r="E2" s="303"/>
    </row>
    <row r="3" spans="2:5" x14ac:dyDescent="0.25">
      <c r="B3" s="304" t="str">
        <f>Resumo!A6</f>
        <v>Objeto:</v>
      </c>
      <c r="C3" s="348" t="str">
        <f>Resumo!C6</f>
        <v>Contratação de obras de reforma e adequação de áreas diversas do Complexo Hospitalar Padre Bento</v>
      </c>
      <c r="D3" s="348"/>
      <c r="E3" s="348"/>
    </row>
    <row r="4" spans="2:5" x14ac:dyDescent="0.25">
      <c r="B4" s="304" t="str">
        <f>Resumo!A7</f>
        <v xml:space="preserve">Local:                    </v>
      </c>
      <c r="C4" s="304" t="str">
        <f>Resumo!C7</f>
        <v xml:space="preserve">Avenida Emilio Ribas, 1573 - Guarulhos - São Paulo                 </v>
      </c>
      <c r="D4" s="255"/>
      <c r="E4" s="255"/>
    </row>
    <row r="5" spans="2:5" ht="15.75" thickBot="1" x14ac:dyDescent="0.3">
      <c r="B5" s="255"/>
      <c r="C5" s="255"/>
      <c r="D5" s="255"/>
      <c r="E5" s="255"/>
    </row>
    <row r="6" spans="2:5" x14ac:dyDescent="0.25">
      <c r="B6" s="327"/>
      <c r="C6" s="329" t="s">
        <v>1337</v>
      </c>
      <c r="D6" s="334"/>
      <c r="E6" s="339"/>
    </row>
    <row r="7" spans="2:5" x14ac:dyDescent="0.25">
      <c r="B7" s="349" t="s">
        <v>1318</v>
      </c>
      <c r="C7" s="330" t="s">
        <v>1328</v>
      </c>
      <c r="D7" s="335"/>
      <c r="E7" s="340"/>
    </row>
    <row r="8" spans="2:5" x14ac:dyDescent="0.25">
      <c r="B8" s="350" t="s">
        <v>1319</v>
      </c>
      <c r="C8" s="331" t="s">
        <v>1329</v>
      </c>
      <c r="D8" s="336"/>
      <c r="E8" s="341"/>
    </row>
    <row r="9" spans="2:5" x14ac:dyDescent="0.25">
      <c r="B9" s="350" t="s">
        <v>1320</v>
      </c>
      <c r="C9" s="331" t="s">
        <v>1330</v>
      </c>
      <c r="D9" s="336"/>
      <c r="E9" s="341"/>
    </row>
    <row r="10" spans="2:5" x14ac:dyDescent="0.25">
      <c r="B10" s="350" t="s">
        <v>1321</v>
      </c>
      <c r="C10" s="331" t="s">
        <v>1331</v>
      </c>
      <c r="D10" s="336"/>
      <c r="E10" s="341"/>
    </row>
    <row r="11" spans="2:5" x14ac:dyDescent="0.25">
      <c r="B11" s="350" t="s">
        <v>1322</v>
      </c>
      <c r="C11" s="331" t="s">
        <v>1332</v>
      </c>
      <c r="D11" s="336"/>
      <c r="E11" s="341"/>
    </row>
    <row r="12" spans="2:5" x14ac:dyDescent="0.25">
      <c r="B12" s="350" t="s">
        <v>1323</v>
      </c>
      <c r="C12" s="331" t="s">
        <v>1333</v>
      </c>
      <c r="D12" s="336"/>
      <c r="E12" s="341"/>
    </row>
    <row r="13" spans="2:5" x14ac:dyDescent="0.25">
      <c r="B13" s="350" t="s">
        <v>1324</v>
      </c>
      <c r="C13" s="331" t="s">
        <v>1334</v>
      </c>
      <c r="D13" s="336"/>
      <c r="E13" s="341"/>
    </row>
    <row r="14" spans="2:5" x14ac:dyDescent="0.25">
      <c r="B14" s="350" t="s">
        <v>1325</v>
      </c>
      <c r="C14" s="331" t="s">
        <v>1335</v>
      </c>
      <c r="D14" s="336"/>
      <c r="E14" s="341"/>
    </row>
    <row r="15" spans="2:5" ht="15.75" thickBot="1" x14ac:dyDescent="0.3">
      <c r="B15" s="351" t="s">
        <v>1326</v>
      </c>
      <c r="C15" s="332" t="s">
        <v>1336</v>
      </c>
      <c r="D15" s="337"/>
      <c r="E15" s="342"/>
    </row>
    <row r="16" spans="2:5" ht="16.5" thickTop="1" thickBot="1" x14ac:dyDescent="0.3">
      <c r="B16" s="352"/>
      <c r="C16" s="333" t="s">
        <v>1327</v>
      </c>
      <c r="D16" s="338"/>
      <c r="E16" s="343"/>
    </row>
    <row r="17" spans="2:5" x14ac:dyDescent="0.25">
      <c r="B17" s="353"/>
      <c r="C17" s="329" t="s">
        <v>1338</v>
      </c>
      <c r="D17" s="334"/>
      <c r="E17" s="339"/>
    </row>
    <row r="18" spans="2:5" x14ac:dyDescent="0.25">
      <c r="B18" s="349" t="s">
        <v>1318</v>
      </c>
      <c r="C18" s="330" t="s">
        <v>1339</v>
      </c>
      <c r="D18" s="335"/>
      <c r="E18" s="340"/>
    </row>
    <row r="19" spans="2:5" x14ac:dyDescent="0.25">
      <c r="B19" s="350" t="s">
        <v>1319</v>
      </c>
      <c r="C19" s="331" t="s">
        <v>1340</v>
      </c>
      <c r="D19" s="336"/>
      <c r="E19" s="341"/>
    </row>
    <row r="20" spans="2:5" x14ac:dyDescent="0.25">
      <c r="B20" s="350" t="s">
        <v>1320</v>
      </c>
      <c r="C20" s="331" t="s">
        <v>1341</v>
      </c>
      <c r="D20" s="336"/>
      <c r="E20" s="341"/>
    </row>
    <row r="21" spans="2:5" x14ac:dyDescent="0.25">
      <c r="B21" s="350" t="s">
        <v>1321</v>
      </c>
      <c r="C21" s="331" t="s">
        <v>1342</v>
      </c>
      <c r="D21" s="336"/>
      <c r="E21" s="341"/>
    </row>
    <row r="22" spans="2:5" x14ac:dyDescent="0.25">
      <c r="B22" s="350" t="s">
        <v>1322</v>
      </c>
      <c r="C22" s="331" t="s">
        <v>1343</v>
      </c>
      <c r="D22" s="336"/>
      <c r="E22" s="341"/>
    </row>
    <row r="23" spans="2:5" ht="15.75" thickBot="1" x14ac:dyDescent="0.3">
      <c r="B23" s="351" t="s">
        <v>1323</v>
      </c>
      <c r="C23" s="332" t="s">
        <v>1344</v>
      </c>
      <c r="D23" s="337"/>
      <c r="E23" s="342"/>
    </row>
    <row r="24" spans="2:5" ht="16.5" thickTop="1" thickBot="1" x14ac:dyDescent="0.3">
      <c r="B24" s="352"/>
      <c r="C24" s="333" t="s">
        <v>1327</v>
      </c>
      <c r="D24" s="338"/>
      <c r="E24" s="343"/>
    </row>
    <row r="25" spans="2:5" x14ac:dyDescent="0.25">
      <c r="B25" s="353"/>
      <c r="C25" s="329" t="s">
        <v>1345</v>
      </c>
      <c r="D25" s="334"/>
      <c r="E25" s="339"/>
    </row>
    <row r="26" spans="2:5" x14ac:dyDescent="0.25">
      <c r="B26" s="349" t="s">
        <v>1318</v>
      </c>
      <c r="C26" s="330" t="s">
        <v>1346</v>
      </c>
      <c r="D26" s="335"/>
      <c r="E26" s="340"/>
    </row>
    <row r="27" spans="2:5" x14ac:dyDescent="0.25">
      <c r="B27" s="350" t="s">
        <v>1319</v>
      </c>
      <c r="C27" s="331" t="s">
        <v>1347</v>
      </c>
      <c r="D27" s="336"/>
      <c r="E27" s="341"/>
    </row>
    <row r="28" spans="2:5" x14ac:dyDescent="0.25">
      <c r="B28" s="350" t="s">
        <v>1320</v>
      </c>
      <c r="C28" s="331" t="s">
        <v>1348</v>
      </c>
      <c r="D28" s="336"/>
      <c r="E28" s="341"/>
    </row>
    <row r="29" spans="2:5" ht="15.75" thickBot="1" x14ac:dyDescent="0.3">
      <c r="B29" s="351" t="s">
        <v>1321</v>
      </c>
      <c r="C29" s="332" t="s">
        <v>1349</v>
      </c>
      <c r="D29" s="337"/>
      <c r="E29" s="342"/>
    </row>
    <row r="30" spans="2:5" ht="16.5" thickTop="1" thickBot="1" x14ac:dyDescent="0.3">
      <c r="B30" s="352"/>
      <c r="C30" s="333" t="s">
        <v>1327</v>
      </c>
      <c r="D30" s="338"/>
      <c r="E30" s="343"/>
    </row>
    <row r="31" spans="2:5" x14ac:dyDescent="0.25">
      <c r="B31" s="353"/>
      <c r="C31" s="329" t="s">
        <v>1350</v>
      </c>
      <c r="D31" s="334"/>
      <c r="E31" s="339"/>
    </row>
    <row r="32" spans="2:5" x14ac:dyDescent="0.25">
      <c r="B32" s="349" t="s">
        <v>1318</v>
      </c>
      <c r="C32" s="330" t="s">
        <v>1351</v>
      </c>
      <c r="D32" s="335"/>
      <c r="E32" s="340"/>
    </row>
    <row r="33" spans="2:5" ht="15.75" thickBot="1" x14ac:dyDescent="0.3">
      <c r="B33" s="351" t="s">
        <v>1319</v>
      </c>
      <c r="C33" s="332" t="s">
        <v>1352</v>
      </c>
      <c r="D33" s="337"/>
      <c r="E33" s="342"/>
    </row>
    <row r="34" spans="2:5" ht="16.5" thickTop="1" thickBot="1" x14ac:dyDescent="0.3">
      <c r="B34" s="328"/>
      <c r="C34" s="333" t="s">
        <v>1327</v>
      </c>
      <c r="D34" s="338"/>
      <c r="E34" s="343"/>
    </row>
    <row r="35" spans="2:5" x14ac:dyDescent="0.25">
      <c r="B35" s="305"/>
      <c r="C35" s="305"/>
    </row>
    <row r="36" spans="2:5" ht="15.75" thickBot="1" x14ac:dyDescent="0.3">
      <c r="B36" s="255"/>
      <c r="C36" s="306"/>
      <c r="D36" s="255"/>
      <c r="E36" s="255"/>
    </row>
    <row r="37" spans="2:5" ht="15.75" thickBot="1" x14ac:dyDescent="0.3">
      <c r="B37" s="344"/>
      <c r="C37" s="345" t="s">
        <v>1353</v>
      </c>
      <c r="D37" s="346"/>
      <c r="E37" s="347"/>
    </row>
    <row r="38" spans="2:5" x14ac:dyDescent="0.25">
      <c r="B38" s="255"/>
      <c r="C38" s="306"/>
      <c r="D38" s="255"/>
      <c r="E38" s="255"/>
    </row>
    <row r="39" spans="2:5" x14ac:dyDescent="0.25">
      <c r="B39" s="255"/>
      <c r="C39" s="306"/>
      <c r="D39" s="255"/>
      <c r="E39" s="255"/>
    </row>
    <row r="40" spans="2:5" x14ac:dyDescent="0.25">
      <c r="B40" s="255"/>
      <c r="C40" s="306"/>
      <c r="D40" s="255"/>
      <c r="E40" s="255"/>
    </row>
    <row r="41" spans="2:5" x14ac:dyDescent="0.25">
      <c r="C41" s="305"/>
    </row>
    <row r="42" spans="2:5" x14ac:dyDescent="0.25">
      <c r="C42" s="305"/>
    </row>
    <row r="43" spans="2:5" x14ac:dyDescent="0.25">
      <c r="C43" s="305"/>
    </row>
    <row r="44" spans="2:5" x14ac:dyDescent="0.25">
      <c r="C44" s="305"/>
    </row>
    <row r="45" spans="2:5" x14ac:dyDescent="0.25">
      <c r="C45" s="305"/>
    </row>
    <row r="46" spans="2:5" x14ac:dyDescent="0.25">
      <c r="C46" s="305"/>
    </row>
    <row r="47" spans="2:5" x14ac:dyDescent="0.25">
      <c r="C47" s="305"/>
    </row>
    <row r="48" spans="2:5" x14ac:dyDescent="0.25">
      <c r="C48" s="305"/>
    </row>
    <row r="49" spans="3:3" x14ac:dyDescent="0.25">
      <c r="C49" s="305"/>
    </row>
    <row r="50" spans="3:3" x14ac:dyDescent="0.25">
      <c r="C50" s="305"/>
    </row>
    <row r="51" spans="3:3" x14ac:dyDescent="0.25">
      <c r="C51" s="305"/>
    </row>
    <row r="52" spans="3:3" x14ac:dyDescent="0.25">
      <c r="C52" s="305"/>
    </row>
    <row r="53" spans="3:3" x14ac:dyDescent="0.25">
      <c r="C53" s="305"/>
    </row>
    <row r="54" spans="3:3" x14ac:dyDescent="0.25">
      <c r="C54" s="305"/>
    </row>
    <row r="55" spans="3:3" x14ac:dyDescent="0.25">
      <c r="C55" s="305"/>
    </row>
    <row r="56" spans="3:3" x14ac:dyDescent="0.25">
      <c r="C56" s="305"/>
    </row>
    <row r="57" spans="3:3" x14ac:dyDescent="0.25">
      <c r="C57" s="305"/>
    </row>
  </sheetData>
  <pageMargins left="0.7" right="0.7" top="1.3812500000000001" bottom="0.75" header="0.3" footer="0.3"/>
  <pageSetup paperSize="9" scale="65" fitToWidth="0" fitToHeight="0" orientation="portrait" horizontalDpi="4294967294" verticalDpi="4294967294" r:id="rId1"/>
  <headerFooter>
    <oddFooter>&amp;R&amp;"Verdana,Normal"Página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8</vt:i4>
      </vt:variant>
    </vt:vector>
  </HeadingPairs>
  <TitlesOfParts>
    <vt:vector size="13" baseType="lpstr">
      <vt:lpstr>Planilha</vt:lpstr>
      <vt:lpstr>Resumo</vt:lpstr>
      <vt:lpstr>Cronograma</vt:lpstr>
      <vt:lpstr>BDI</vt:lpstr>
      <vt:lpstr>LeisSociais</vt:lpstr>
      <vt:lpstr>BDI!Area_de_impressao</vt:lpstr>
      <vt:lpstr>Cronograma!Area_de_impressao</vt:lpstr>
      <vt:lpstr>LeisSociais!Area_de_impressao</vt:lpstr>
      <vt:lpstr>Planilha!Area_de_impressao</vt:lpstr>
      <vt:lpstr>Resumo!Area_de_impressao</vt:lpstr>
      <vt:lpstr>Cronograma!Titulos_de_impressao</vt:lpstr>
      <vt:lpstr>LeisSociais!Titulos_de_impressao</vt:lpstr>
      <vt:lpstr>Planilha!Titulos_de_impressao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Lima Conserva</cp:lastModifiedBy>
  <cp:lastPrinted>2019-05-02T13:07:08Z</cp:lastPrinted>
  <dcterms:created xsi:type="dcterms:W3CDTF">2017-06-28T14:49:31Z</dcterms:created>
  <dcterms:modified xsi:type="dcterms:W3CDTF">2019-05-10T15:32:28Z</dcterms:modified>
</cp:coreProperties>
</file>