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550" yWindow="1155" windowWidth="12435" windowHeight="7635" activeTab="1"/>
  </bookViews>
  <sheets>
    <sheet name="Planilha" sheetId="2" r:id="rId1"/>
    <sheet name="Resumo" sheetId="3" r:id="rId2"/>
    <sheet name="Cronograma" sheetId="4" r:id="rId3"/>
  </sheets>
  <definedNames>
    <definedName name="_xlnm.Print_Area" localSheetId="2">Cronograma!$A$1:$U$56</definedName>
    <definedName name="_xlnm.Print_Area" localSheetId="0">Planilha!$A$1:$H$287</definedName>
    <definedName name="_xlnm.Print_Area" localSheetId="1">Resumo!$A$1:$E$53</definedName>
    <definedName name="_xlnm.Print_Titles" localSheetId="2">Cronograma!$A:$C,Cronograma!$1:$10</definedName>
    <definedName name="_xlnm.Print_Titles" localSheetId="0">Planilha!$1:$11</definedName>
  </definedNames>
  <calcPr calcId="145621"/>
</workbook>
</file>

<file path=xl/calcChain.xml><?xml version="1.0" encoding="utf-8"?>
<calcChain xmlns="http://schemas.openxmlformats.org/spreadsheetml/2006/main">
  <c r="V39" i="4" l="1"/>
  <c r="P47" i="4"/>
  <c r="C7" i="3"/>
  <c r="C6" i="3"/>
  <c r="C30" i="3"/>
  <c r="B43" i="4" s="1"/>
  <c r="C31" i="3"/>
  <c r="B45" i="4" s="1"/>
  <c r="C29" i="3"/>
  <c r="B41" i="4" s="1"/>
  <c r="V45" i="4"/>
  <c r="V43" i="4"/>
  <c r="G222" i="2"/>
  <c r="G256" i="2" l="1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59" i="2"/>
  <c r="G260" i="2"/>
  <c r="G224" i="2" l="1"/>
  <c r="G54" i="2"/>
  <c r="G28" i="2" l="1"/>
  <c r="G24" i="2"/>
  <c r="G18" i="2"/>
  <c r="G125" i="2"/>
  <c r="G124" i="2"/>
  <c r="G261" i="2"/>
  <c r="G262" i="2"/>
  <c r="G263" i="2"/>
  <c r="G264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176" i="2"/>
  <c r="G175" i="2"/>
  <c r="G174" i="2"/>
  <c r="G169" i="2"/>
  <c r="G170" i="2"/>
  <c r="G171" i="2"/>
  <c r="G172" i="2"/>
  <c r="G173" i="2"/>
  <c r="G159" i="2"/>
  <c r="G168" i="2"/>
  <c r="G167" i="2"/>
  <c r="G166" i="2"/>
  <c r="G165" i="2"/>
  <c r="G164" i="2"/>
  <c r="G163" i="2"/>
  <c r="G162" i="2"/>
  <c r="G161" i="2"/>
  <c r="G158" i="2"/>
  <c r="G157" i="2"/>
  <c r="G156" i="2"/>
  <c r="G155" i="2"/>
  <c r="G154" i="2"/>
  <c r="G153" i="2"/>
  <c r="G152" i="2"/>
  <c r="G151" i="2"/>
  <c r="G123" i="2"/>
  <c r="G122" i="2"/>
  <c r="G121" i="2"/>
  <c r="G120" i="2"/>
  <c r="G119" i="2"/>
  <c r="G115" i="2"/>
  <c r="G114" i="2"/>
  <c r="G113" i="2"/>
  <c r="G112" i="2"/>
  <c r="G75" i="2"/>
  <c r="G74" i="2"/>
  <c r="G258" i="2" l="1"/>
  <c r="G60" i="2"/>
  <c r="G118" i="2"/>
  <c r="G160" i="2"/>
  <c r="G219" i="2"/>
  <c r="G221" i="2"/>
  <c r="G132" i="2"/>
  <c r="G131" i="2"/>
  <c r="G110" i="2"/>
  <c r="G116" i="2"/>
  <c r="G111" i="2"/>
  <c r="G117" i="2"/>
  <c r="G91" i="2"/>
  <c r="G64" i="2"/>
  <c r="G180" i="2"/>
  <c r="G53" i="2"/>
  <c r="G52" i="2"/>
  <c r="G185" i="2"/>
  <c r="G196" i="2"/>
  <c r="G195" i="2"/>
  <c r="G194" i="2"/>
  <c r="G193" i="2"/>
  <c r="G192" i="2"/>
  <c r="G203" i="2"/>
  <c r="G202" i="2"/>
  <c r="G201" i="2"/>
  <c r="G200" i="2"/>
  <c r="G199" i="2"/>
  <c r="G198" i="2"/>
  <c r="G197" i="2"/>
  <c r="G204" i="2"/>
  <c r="G191" i="2"/>
  <c r="G190" i="2"/>
  <c r="G189" i="2"/>
  <c r="G205" i="2"/>
  <c r="G188" i="2"/>
  <c r="G187" i="2"/>
  <c r="G186" i="2"/>
  <c r="G101" i="2"/>
  <c r="G100" i="2"/>
  <c r="G99" i="2"/>
  <c r="G98" i="2"/>
  <c r="G95" i="2"/>
  <c r="G65" i="2"/>
  <c r="G63" i="2"/>
  <c r="G83" i="2"/>
  <c r="G82" i="2"/>
  <c r="G81" i="2"/>
  <c r="G84" i="2"/>
  <c r="G80" i="2"/>
  <c r="G79" i="2"/>
  <c r="G62" i="2" l="1"/>
  <c r="G133" i="2"/>
  <c r="G34" i="2"/>
  <c r="G33" i="2"/>
  <c r="G96" i="2"/>
  <c r="G97" i="2"/>
  <c r="G85" i="2"/>
  <c r="G43" i="2" l="1"/>
  <c r="G27" i="2"/>
  <c r="G48" i="2"/>
  <c r="G47" i="2"/>
  <c r="E51" i="4" l="1"/>
  <c r="E52" i="4"/>
  <c r="D51" i="4"/>
  <c r="D52" i="4"/>
  <c r="G278" i="2"/>
  <c r="G134" i="2"/>
  <c r="G51" i="2"/>
  <c r="G35" i="2"/>
  <c r="G39" i="2"/>
  <c r="G57" i="2" l="1"/>
  <c r="G56" i="2" s="1"/>
  <c r="G102" i="2"/>
  <c r="G104" i="2"/>
  <c r="G68" i="2"/>
  <c r="G61" i="2"/>
  <c r="G38" i="2"/>
  <c r="G66" i="2" l="1"/>
  <c r="G67" i="2"/>
  <c r="G59" i="2" l="1"/>
  <c r="G72" i="2"/>
  <c r="G277" i="2" l="1"/>
  <c r="G276" i="2" l="1"/>
  <c r="G280" i="2" s="1"/>
  <c r="S51" i="4"/>
  <c r="S52" i="4" s="1"/>
  <c r="T51" i="4"/>
  <c r="T52" i="4" s="1"/>
  <c r="U51" i="4"/>
  <c r="U52" i="4" s="1"/>
  <c r="V11" i="4"/>
  <c r="V13" i="4"/>
  <c r="V15" i="4"/>
  <c r="V17" i="4"/>
  <c r="V21" i="4"/>
  <c r="G40" i="2" l="1"/>
  <c r="G105" i="2" l="1"/>
  <c r="G149" i="2" l="1"/>
  <c r="D29" i="3" l="1"/>
  <c r="G29" i="2"/>
  <c r="B36" i="3" l="1"/>
  <c r="B33" i="3"/>
  <c r="B7" i="4"/>
  <c r="B6" i="4"/>
  <c r="A7" i="4"/>
  <c r="A6" i="4"/>
  <c r="A7" i="3"/>
  <c r="A6" i="3"/>
  <c r="G108" i="2" l="1"/>
  <c r="N51" i="4" l="1"/>
  <c r="N52" i="4" s="1"/>
  <c r="P51" i="4"/>
  <c r="P52" i="4" s="1"/>
  <c r="Q51" i="4"/>
  <c r="Q52" i="4" s="1"/>
  <c r="R51" i="4"/>
  <c r="R52" i="4" s="1"/>
  <c r="V49" i="4"/>
  <c r="V41" i="4"/>
  <c r="V37" i="4"/>
  <c r="V35" i="4"/>
  <c r="V33" i="4"/>
  <c r="V31" i="4"/>
  <c r="V29" i="4"/>
  <c r="V27" i="4"/>
  <c r="V25" i="4"/>
  <c r="V23" i="4"/>
  <c r="V19" i="4"/>
  <c r="C34" i="3" l="1"/>
  <c r="B49" i="4" s="1"/>
  <c r="G71" i="2" l="1"/>
  <c r="G73" i="2"/>
  <c r="G181" i="2"/>
  <c r="G70" i="2" l="1"/>
  <c r="G179" i="2"/>
  <c r="G178" i="2" s="1"/>
  <c r="A48" i="4" l="1"/>
  <c r="G281" i="2"/>
  <c r="C52" i="4" s="1"/>
  <c r="H276" i="2" l="1"/>
  <c r="H280" i="2"/>
  <c r="G109" i="2" l="1"/>
  <c r="A9" i="3" l="1"/>
  <c r="C28" i="3"/>
  <c r="B39" i="4" s="1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B17" i="4" l="1"/>
  <c r="B11" i="4"/>
  <c r="C41" i="4"/>
  <c r="D18" i="3"/>
  <c r="B19" i="4"/>
  <c r="B27" i="4"/>
  <c r="D26" i="3"/>
  <c r="B35" i="4"/>
  <c r="B13" i="4"/>
  <c r="D19" i="3"/>
  <c r="B21" i="4"/>
  <c r="B29" i="4"/>
  <c r="B37" i="4"/>
  <c r="B15" i="4"/>
  <c r="D20" i="3"/>
  <c r="B23" i="4"/>
  <c r="B31" i="4"/>
  <c r="B25" i="4"/>
  <c r="B33" i="4"/>
  <c r="D28" i="3"/>
  <c r="C39" i="4" s="1"/>
  <c r="B9" i="4"/>
  <c r="G40" i="4" l="1"/>
  <c r="F40" i="4"/>
  <c r="E40" i="4"/>
  <c r="H40" i="4"/>
  <c r="N40" i="4"/>
  <c r="J40" i="4"/>
  <c r="M40" i="4"/>
  <c r="I40" i="4"/>
  <c r="L40" i="4"/>
  <c r="O40" i="4"/>
  <c r="K40" i="4"/>
  <c r="C23" i="4"/>
  <c r="C21" i="4"/>
  <c r="C35" i="4"/>
  <c r="C19" i="4"/>
  <c r="M42" i="4"/>
  <c r="O42" i="4"/>
  <c r="N42" i="4"/>
  <c r="G271" i="2"/>
  <c r="G184" i="2"/>
  <c r="G183" i="2" s="1"/>
  <c r="D27" i="3" s="1"/>
  <c r="C37" i="4" s="1"/>
  <c r="G140" i="2"/>
  <c r="G141" i="2"/>
  <c r="G142" i="2"/>
  <c r="G143" i="2"/>
  <c r="G144" i="2"/>
  <c r="G145" i="2"/>
  <c r="G146" i="2"/>
  <c r="G147" i="2"/>
  <c r="G150" i="2"/>
  <c r="G94" i="2"/>
  <c r="G106" i="2"/>
  <c r="G107" i="2"/>
  <c r="G86" i="2"/>
  <c r="G46" i="2"/>
  <c r="G49" i="2"/>
  <c r="G50" i="2"/>
  <c r="G37" i="2"/>
  <c r="G25" i="2"/>
  <c r="G26" i="2"/>
  <c r="G23" i="2"/>
  <c r="G19" i="2"/>
  <c r="G20" i="2"/>
  <c r="G15" i="2"/>
  <c r="G16" i="2"/>
  <c r="G17" i="2"/>
  <c r="G14" i="2"/>
  <c r="G87" i="2"/>
  <c r="O38" i="4" l="1"/>
  <c r="N38" i="4"/>
  <c r="M38" i="4"/>
  <c r="L38" i="4"/>
  <c r="K38" i="4"/>
  <c r="L22" i="4"/>
  <c r="H22" i="4"/>
  <c r="O22" i="4"/>
  <c r="K22" i="4"/>
  <c r="G22" i="4"/>
  <c r="N22" i="4"/>
  <c r="J22" i="4"/>
  <c r="M22" i="4"/>
  <c r="I22" i="4"/>
  <c r="L24" i="4"/>
  <c r="H24" i="4"/>
  <c r="K24" i="4"/>
  <c r="G24" i="4"/>
  <c r="N24" i="4"/>
  <c r="J24" i="4"/>
  <c r="M24" i="4"/>
  <c r="I24" i="4"/>
  <c r="M36" i="4"/>
  <c r="L36" i="4"/>
  <c r="O36" i="4"/>
  <c r="K36" i="4"/>
  <c r="N36" i="4"/>
  <c r="G45" i="2"/>
  <c r="D17" i="3" s="1"/>
  <c r="C17" i="4" s="1"/>
  <c r="G13" i="2"/>
  <c r="D14" i="3" s="1"/>
  <c r="G22" i="2"/>
  <c r="D15" i="3" s="1"/>
  <c r="C13" i="4" s="1"/>
  <c r="G129" i="2"/>
  <c r="G270" i="2"/>
  <c r="G269" i="2" s="1"/>
  <c r="D31" i="3" s="1"/>
  <c r="C45" i="4" s="1"/>
  <c r="G103" i="2"/>
  <c r="G93" i="2" s="1"/>
  <c r="D23" i="3" s="1"/>
  <c r="C29" i="4" s="1"/>
  <c r="G148" i="2"/>
  <c r="G128" i="2"/>
  <c r="G32" i="2"/>
  <c r="G42" i="2"/>
  <c r="G41" i="2"/>
  <c r="G137" i="2"/>
  <c r="G139" i="2"/>
  <c r="G138" i="2"/>
  <c r="G130" i="2"/>
  <c r="G78" i="2"/>
  <c r="G77" i="2" s="1"/>
  <c r="D21" i="3" s="1"/>
  <c r="C25" i="4" s="1"/>
  <c r="G267" i="2"/>
  <c r="G266" i="2" s="1"/>
  <c r="D30" i="3" s="1"/>
  <c r="C43" i="4" s="1"/>
  <c r="G90" i="2"/>
  <c r="G36" i="2"/>
  <c r="O46" i="4" l="1"/>
  <c r="N46" i="4"/>
  <c r="M46" i="4"/>
  <c r="N30" i="4"/>
  <c r="J30" i="4"/>
  <c r="M30" i="4"/>
  <c r="I30" i="4"/>
  <c r="L30" i="4"/>
  <c r="H30" i="4"/>
  <c r="O30" i="4"/>
  <c r="K30" i="4"/>
  <c r="M26" i="4"/>
  <c r="I26" i="4"/>
  <c r="L26" i="4"/>
  <c r="H26" i="4"/>
  <c r="O26" i="4"/>
  <c r="K26" i="4"/>
  <c r="G26" i="4"/>
  <c r="N26" i="4"/>
  <c r="J26" i="4"/>
  <c r="O44" i="4"/>
  <c r="N44" i="4"/>
  <c r="M44" i="4"/>
  <c r="L44" i="4"/>
  <c r="K44" i="4"/>
  <c r="C11" i="4"/>
  <c r="G89" i="2"/>
  <c r="D22" i="3" s="1"/>
  <c r="C27" i="4" s="1"/>
  <c r="G136" i="2"/>
  <c r="D25" i="3" s="1"/>
  <c r="C33" i="4" s="1"/>
  <c r="G31" i="2"/>
  <c r="G273" i="2" s="1"/>
  <c r="G127" i="2"/>
  <c r="D24" i="3" s="1"/>
  <c r="C31" i="4" s="1"/>
  <c r="I20" i="4"/>
  <c r="F20" i="4"/>
  <c r="J20" i="4"/>
  <c r="K20" i="4"/>
  <c r="L20" i="4"/>
  <c r="G20" i="4"/>
  <c r="H20" i="4"/>
  <c r="V20" i="4" l="1"/>
  <c r="V46" i="4"/>
  <c r="O34" i="4"/>
  <c r="N34" i="4"/>
  <c r="J34" i="4"/>
  <c r="M34" i="4"/>
  <c r="I34" i="4"/>
  <c r="L34" i="4"/>
  <c r="K34" i="4"/>
  <c r="N32" i="4"/>
  <c r="M32" i="4"/>
  <c r="L32" i="4"/>
  <c r="O32" i="4"/>
  <c r="K32" i="4"/>
  <c r="D16" i="3"/>
  <c r="D34" i="3"/>
  <c r="C49" i="4" s="1"/>
  <c r="M50" i="4" s="1"/>
  <c r="M51" i="4" s="1"/>
  <c r="M52" i="4" s="1"/>
  <c r="G14" i="4"/>
  <c r="I14" i="4"/>
  <c r="K14" i="4"/>
  <c r="F14" i="4"/>
  <c r="O14" i="4"/>
  <c r="M14" i="4"/>
  <c r="J14" i="4"/>
  <c r="L14" i="4"/>
  <c r="N14" i="4"/>
  <c r="H14" i="4"/>
  <c r="E14" i="4"/>
  <c r="D14" i="4"/>
  <c r="F12" i="4"/>
  <c r="M28" i="4"/>
  <c r="C15" i="4" l="1"/>
  <c r="C47" i="4" s="1"/>
  <c r="D32" i="3"/>
  <c r="D35" i="3"/>
  <c r="D36" i="3" s="1"/>
  <c r="V44" i="4"/>
  <c r="V14" i="4"/>
  <c r="D12" i="4"/>
  <c r="E12" i="4"/>
  <c r="G12" i="4"/>
  <c r="L28" i="4"/>
  <c r="K28" i="4"/>
  <c r="N28" i="4"/>
  <c r="O28" i="4"/>
  <c r="U47" i="4"/>
  <c r="V22" i="4"/>
  <c r="J16" i="4" l="1"/>
  <c r="L16" i="4"/>
  <c r="L47" i="4" s="1"/>
  <c r="L48" i="4" s="1"/>
  <c r="H16" i="4"/>
  <c r="D16" i="4"/>
  <c r="D47" i="4" s="1"/>
  <c r="D48" i="4" s="1"/>
  <c r="G16" i="4"/>
  <c r="F16" i="4"/>
  <c r="O16" i="4"/>
  <c r="O47" i="4" s="1"/>
  <c r="M16" i="4"/>
  <c r="M47" i="4" s="1"/>
  <c r="I16" i="4"/>
  <c r="K16" i="4"/>
  <c r="N16" i="4"/>
  <c r="N47" i="4" s="1"/>
  <c r="E16" i="4"/>
  <c r="U48" i="4"/>
  <c r="U53" i="4" s="1"/>
  <c r="C51" i="4"/>
  <c r="F50" i="4"/>
  <c r="J50" i="4"/>
  <c r="J51" i="4" s="1"/>
  <c r="J52" i="4" s="1"/>
  <c r="K50" i="4"/>
  <c r="K51" i="4" s="1"/>
  <c r="K52" i="4" s="1"/>
  <c r="I50" i="4"/>
  <c r="I51" i="4" s="1"/>
  <c r="I52" i="4" s="1"/>
  <c r="G50" i="4"/>
  <c r="G51" i="4" s="1"/>
  <c r="G52" i="4" s="1"/>
  <c r="O50" i="4"/>
  <c r="O51" i="4" s="1"/>
  <c r="O52" i="4" s="1"/>
  <c r="L50" i="4"/>
  <c r="L51" i="4" s="1"/>
  <c r="L52" i="4" s="1"/>
  <c r="H50" i="4"/>
  <c r="H51" i="4" s="1"/>
  <c r="H52" i="4" s="1"/>
  <c r="V12" i="4"/>
  <c r="V24" i="4"/>
  <c r="V30" i="4"/>
  <c r="V26" i="4"/>
  <c r="R47" i="4"/>
  <c r="S47" i="4"/>
  <c r="T47" i="4"/>
  <c r="Q47" i="4"/>
  <c r="V32" i="4"/>
  <c r="V28" i="4"/>
  <c r="V42" i="4"/>
  <c r="I18" i="4"/>
  <c r="E18" i="4"/>
  <c r="E47" i="4" s="1"/>
  <c r="G18" i="4"/>
  <c r="J18" i="4"/>
  <c r="F18" i="4"/>
  <c r="H18" i="4"/>
  <c r="G47" i="4" l="1"/>
  <c r="G48" i="4" s="1"/>
  <c r="G53" i="4" s="1"/>
  <c r="H47" i="4"/>
  <c r="H48" i="4" s="1"/>
  <c r="H53" i="4" s="1"/>
  <c r="V16" i="4"/>
  <c r="K47" i="4"/>
  <c r="K48" i="4" s="1"/>
  <c r="K53" i="4" s="1"/>
  <c r="J47" i="4"/>
  <c r="J48" i="4" s="1"/>
  <c r="I47" i="4"/>
  <c r="F47" i="4"/>
  <c r="F48" i="4" s="1"/>
  <c r="E48" i="4"/>
  <c r="F51" i="4"/>
  <c r="V50" i="4"/>
  <c r="D53" i="4"/>
  <c r="D54" i="4" s="1"/>
  <c r="V40" i="4"/>
  <c r="V18" i="4"/>
  <c r="J53" i="4" l="1"/>
  <c r="I48" i="4"/>
  <c r="I53" i="4" s="1"/>
  <c r="F52" i="4"/>
  <c r="V51" i="4"/>
  <c r="H258" i="2"/>
  <c r="H224" i="2"/>
  <c r="G274" i="2"/>
  <c r="G283" i="2" s="1"/>
  <c r="V52" i="4" l="1"/>
  <c r="F53" i="4"/>
  <c r="H56" i="2"/>
  <c r="H89" i="2"/>
  <c r="H136" i="2"/>
  <c r="H77" i="2"/>
  <c r="H266" i="2"/>
  <c r="H13" i="2"/>
  <c r="H183" i="2"/>
  <c r="H31" i="2"/>
  <c r="H178" i="2"/>
  <c r="H273" i="2"/>
  <c r="H22" i="2"/>
  <c r="H127" i="2"/>
  <c r="H59" i="2"/>
  <c r="H93" i="2"/>
  <c r="H70" i="2"/>
  <c r="H269" i="2"/>
  <c r="H45" i="2"/>
  <c r="D33" i="3"/>
  <c r="C48" i="4"/>
  <c r="E53" i="4"/>
  <c r="C53" i="4" l="1"/>
  <c r="N48" i="4"/>
  <c r="D37" i="3"/>
  <c r="F37" i="3" s="1"/>
  <c r="E54" i="4"/>
  <c r="F54" i="4" s="1"/>
  <c r="G54" i="4" s="1"/>
  <c r="H54" i="4" s="1"/>
  <c r="I54" i="4" s="1"/>
  <c r="J54" i="4" s="1"/>
  <c r="K54" i="4" s="1"/>
  <c r="P48" i="4" l="1"/>
  <c r="Q48" i="4"/>
  <c r="Q53" i="4" s="1"/>
  <c r="V38" i="4"/>
  <c r="O48" i="4"/>
  <c r="O53" i="4" s="1"/>
  <c r="S48" i="4"/>
  <c r="S53" i="4" s="1"/>
  <c r="M48" i="4"/>
  <c r="R48" i="4"/>
  <c r="R53" i="4" s="1"/>
  <c r="T48" i="4"/>
  <c r="T53" i="4" s="1"/>
  <c r="N53" i="4"/>
  <c r="V36" i="4"/>
  <c r="V34" i="4"/>
  <c r="L53" i="4"/>
  <c r="L54" i="4" s="1"/>
  <c r="V47" i="4" l="1"/>
  <c r="P53" i="4"/>
  <c r="V48" i="4"/>
  <c r="M53" i="4"/>
  <c r="M54" i="4" s="1"/>
  <c r="N54" i="4" s="1"/>
  <c r="O54" i="4" s="1"/>
  <c r="P54" i="4" l="1"/>
  <c r="Q54" i="4" s="1"/>
  <c r="R54" i="4" s="1"/>
  <c r="S54" i="4" s="1"/>
  <c r="T54" i="4" s="1"/>
  <c r="U54" i="4" s="1"/>
  <c r="V53" i="4"/>
</calcChain>
</file>

<file path=xl/sharedStrings.xml><?xml version="1.0" encoding="utf-8"?>
<sst xmlns="http://schemas.openxmlformats.org/spreadsheetml/2006/main" count="805" uniqueCount="538">
  <si>
    <t>un</t>
  </si>
  <si>
    <t>Projeto executivo de estrutura em formato A1</t>
  </si>
  <si>
    <t>Projeto executivo de instalações hidráulicas em formato A1</t>
  </si>
  <si>
    <t>Projeto executivo de instalações elétricas em formato A1</t>
  </si>
  <si>
    <t>Projeto executivo de arquitetura em formato A1</t>
  </si>
  <si>
    <t>m²</t>
  </si>
  <si>
    <t>m</t>
  </si>
  <si>
    <t>m³</t>
  </si>
  <si>
    <t>cj</t>
  </si>
  <si>
    <t>unxmês</t>
  </si>
  <si>
    <t>Tapume móvel para fechamento de áreas</t>
  </si>
  <si>
    <t>Tapume fixo para fechamento de áreas, com portão</t>
  </si>
  <si>
    <t>Montagem e desmontagem de andaime torre metálica com altura até 10 m</t>
  </si>
  <si>
    <t>mxmês</t>
  </si>
  <si>
    <t>Andaime torre metálico (1,5 x 1,5 m) com piso metálico</t>
  </si>
  <si>
    <t>Placa de identificação para obra</t>
  </si>
  <si>
    <t>Demolição mecanizada de concreto armado, inclusive fragmentação, carregamento, transporte até 1,0 quilômetro e descarregamento</t>
  </si>
  <si>
    <t>Demolição manual de alvenaria de elevação ou elemento vazado, incluindo revestimento</t>
  </si>
  <si>
    <t>Demolição manual de revestimento cerâmico, incluindo a base</t>
  </si>
  <si>
    <t>Demolição manual de rodapé, soleira ou peitoril, em material cerâmico e/ou ladrilho hidráulico, incluindo a base</t>
  </si>
  <si>
    <t>Demolição manual de camada impermeabilizante</t>
  </si>
  <si>
    <t>kg</t>
  </si>
  <si>
    <t>Retirada de telhamento perfil e material qualquer, exceto barro</t>
  </si>
  <si>
    <t>Retirada de piso em material sintético assentado a cola</t>
  </si>
  <si>
    <t>Retirada de forro qualquer em placas ou tiras fixadas</t>
  </si>
  <si>
    <t>Retirada de esquadria metálica em geral</t>
  </si>
  <si>
    <t>Transporte manual horizontal e/ou vertical de entulho até o local de despejo - ensacado</t>
  </si>
  <si>
    <t>Cimbramento tubular metálico</t>
  </si>
  <si>
    <t>m³xmês</t>
  </si>
  <si>
    <t>Montagem e desmontagem de cimbramento tubular metálico</t>
  </si>
  <si>
    <t>Forma em madeira comum para estrutura</t>
  </si>
  <si>
    <t>Armadura em tela soldada de aço</t>
  </si>
  <si>
    <t>Concreto usinado, fck = 25,0 MPa - para bombeamento</t>
  </si>
  <si>
    <t>Concreto usinado, fck = 30,0 MPa - para bombeamento</t>
  </si>
  <si>
    <t>Lançamento e adensamento de concreto ou massa por bombeamento</t>
  </si>
  <si>
    <t>12.12</t>
  </si>
  <si>
    <t>12.14</t>
  </si>
  <si>
    <t>Alvenaria de bloco cerâmico de vedação, uso revestido, de 14 cm</t>
  </si>
  <si>
    <t>Alvenaria de bloco cerâmico de vedação, uso revestido, de 19 cm</t>
  </si>
  <si>
    <t>Alvenaria de bloco cerâmico estrutural, uso revestido, de 14 cm</t>
  </si>
  <si>
    <t>Alvenaria de bloco cerâmico estrutural, uso revestido, de 19 cm</t>
  </si>
  <si>
    <t>14.10</t>
  </si>
  <si>
    <t>14.11</t>
  </si>
  <si>
    <t>14.15</t>
  </si>
  <si>
    <t>14.20</t>
  </si>
  <si>
    <t>Vergas, contravergas e pilaretes de concreto armado</t>
  </si>
  <si>
    <t>14.25</t>
  </si>
  <si>
    <t>14.28</t>
  </si>
  <si>
    <t>14.30</t>
  </si>
  <si>
    <t>Divisória em placas de granito com espessura de 3 cm</t>
  </si>
  <si>
    <t>14.31</t>
  </si>
  <si>
    <t>Fornecimento e montagem de estrutura em aço ASTM-A36, sem pintura</t>
  </si>
  <si>
    <t>Fornecimento e montagem de estrutura tubular em aço ASTM-A572 Grau 50, sem pintura</t>
  </si>
  <si>
    <t>15.20</t>
  </si>
  <si>
    <t>Calha, rufo, afins em chapa galvanizada nº 24 - corte 0,33 m</t>
  </si>
  <si>
    <t>Calha, rufo, afins em chapa galvanizada nº 24 - corte 1,00 m</t>
  </si>
  <si>
    <t>Calha, rufo, afins em chapa galvanizada nº 26 - corte 0,50 m</t>
  </si>
  <si>
    <t>Argamassa de regularização e/ou proteção</t>
  </si>
  <si>
    <t>Chapisco</t>
  </si>
  <si>
    <t>Emboço desempenado com espuma de poliéster</t>
  </si>
  <si>
    <t>Reboco</t>
  </si>
  <si>
    <t>Rodapé em placas pré-moldadas de granilite, acabamento encerado, até 10 cm</t>
  </si>
  <si>
    <t>Piso em placas de granilite, acabamento encerado</t>
  </si>
  <si>
    <t>Resina epóxi para piso de granilite</t>
  </si>
  <si>
    <t>Rejuntamento em placas cerâmicas com argamassa industrializada para rejunte, juntas acima de 3 até 5 mm</t>
  </si>
  <si>
    <t>Revestimento em laminado melamínico dissipativo</t>
  </si>
  <si>
    <t>Armário/gabinete embutido em MDF sob medida, revestido em laminado melamínico, com portas e prateleiras</t>
  </si>
  <si>
    <t>Tampo sob medida em compensado, revestido na face superior em laminado fenólico melamínico</t>
  </si>
  <si>
    <t>Armário tipo prateleira com subdivisão em compensado, revestido totalmente em laminado fenólico melamínico</t>
  </si>
  <si>
    <t>Armário sob medida em compensado de madeira totalmente revestido em laminado melamínico texturizado, completo</t>
  </si>
  <si>
    <t>Porta lisa com batente metálico - 80 x 210 cm</t>
  </si>
  <si>
    <t>Porta lisa com batente metálico - 90 x 210 cm</t>
  </si>
  <si>
    <t>Porta em ferro de abrir, para receber vidro, sob medida</t>
  </si>
  <si>
    <t>Escada marinheiro com guarda corpo (degrau em ´T´)</t>
  </si>
  <si>
    <t>Corrimão tubular em aço galvanizado, diâmetro 2´</t>
  </si>
  <si>
    <t>Caixilho em alumínio fixo, sob medida</t>
  </si>
  <si>
    <t>Caixilho em alumínio basculante, sob medida</t>
  </si>
  <si>
    <t>Vidro aramado de 6/7 mm</t>
  </si>
  <si>
    <t>Vidro temperado incolor de 8 mm</t>
  </si>
  <si>
    <t>Vidro laminado temperado incolor de 8mm</t>
  </si>
  <si>
    <t>Espelho comum de 3 mm com moldura em alumínio</t>
  </si>
  <si>
    <t>Corrimão, bate-maca ou protetor de parede em PVC, com amortecimento à impacto, altura de 131 mm</t>
  </si>
  <si>
    <t>Bate-maca ou protetor de parede curvo em PVC, com amortecimento à impacto, altura de 200 mm</t>
  </si>
  <si>
    <t>Bate-maca ou protetor de parede em PVC, com amortecimento à impacto, altura de 200 mm</t>
  </si>
  <si>
    <t>Barra de apoio em ângulo de 90°, para pessoas com mobilidade reduzida, em tubo de aço inoxidável de 1 1/2´ x 800 x 800 mm</t>
  </si>
  <si>
    <t>Barra de apoio reta, para pessoas com mobilidade reduzida, em tubo de alumínio, comprimento de 500 mm, acabamento com pintura epóxi</t>
  </si>
  <si>
    <t>Barra de apoio reta, para pessoas com mobilidade reduzida, em tubo de alumínio, comprimento de 900 mm, acabamento com pintura epóxi</t>
  </si>
  <si>
    <t>Placa para sinalização tátil (início ou final) em braile para corrimão</t>
  </si>
  <si>
    <t>Assento articulado para banho, em alumínio com pintura epóxi de 700 x 450 mm</t>
  </si>
  <si>
    <t>Bacia sifonada de louça para pessoas com mobilidade reduzida - 6 litros</t>
  </si>
  <si>
    <t>Película de controle solar refletiva na cor prata, para aplicação em vidros</t>
  </si>
  <si>
    <t>Impermeabilização em manta asfáltica com armadura, tipo III-B, espessura de 3 mm</t>
  </si>
  <si>
    <t>Massa corrida a base de PVA</t>
  </si>
  <si>
    <t>Massa corrida à base de resina acrílica</t>
  </si>
  <si>
    <t>Pintura com esmalte alquídico em estrutura metálica</t>
  </si>
  <si>
    <t>Tinta látex em massa, inclusive preparo</t>
  </si>
  <si>
    <t>Tinta acrílica antimofo em massa, inclusive preparo</t>
  </si>
  <si>
    <t>Tinta acrílica em massa, inclusive preparo</t>
  </si>
  <si>
    <t>Terra vegetal orgânica comum</t>
  </si>
  <si>
    <t>Plantio de grama esmeralda em placas (jardins e canteiros)</t>
  </si>
  <si>
    <t>Arbusto Moréia - h= 0,50 m</t>
  </si>
  <si>
    <t>Portão de abrir em gradil eletrofundido, malha 5 x 15 cm</t>
  </si>
  <si>
    <t>Quadro de distribuição universal de sobrepor, para disjuntores 24 DIN / 18 Bolt-on - 150 A - sem componentes</t>
  </si>
  <si>
    <t>Quadro de distribuição universal de sobrepor, para disjuntores 56 DIN / 40 Bolt-on - 225 A - sem componentes</t>
  </si>
  <si>
    <t>Barramento de cobre nu</t>
  </si>
  <si>
    <t>Disjuntor série universal, em caixa moldada, térmico fixo e magnético ajustável, tripolar 600 V, corrente de 300 A até 400 A</t>
  </si>
  <si>
    <t>Mini-disjuntor termomagnético, bipolar 220/380 V, corrente de 10 A até 32 A</t>
  </si>
  <si>
    <t>Mini-disjuntor termomagnético, tripolar 220/380 V, corrente de 10 A até 32 A</t>
  </si>
  <si>
    <t>Barra de neutro e/ou terra</t>
  </si>
  <si>
    <t>Supressor de surto monofásico, Neutro-Terra, In &gt; ou = 20 kA, Imax. de surto de 65 até 80 kA</t>
  </si>
  <si>
    <t>Disjuntor em caixa moldada tripolar, térmico e magnético fixos, tensão de isolamento 415/690V, de 175A a 250A</t>
  </si>
  <si>
    <t>Eletrocalha lisa galvanizada a fogo, 100 x 100 mm, com acessórios</t>
  </si>
  <si>
    <t>Cabo de cobre de 1,5 mm², isolamento 0,6/1 kV - isolação em PVC 70°C</t>
  </si>
  <si>
    <t>Cabo de cobre de 2,5 mm², isolamento 0,6/1 kV - isolação em PVC 70°C</t>
  </si>
  <si>
    <t>Cabo de cobre de 4 mm², isolamento 0,6/1 kV - isolação em PVC 70°C.</t>
  </si>
  <si>
    <t>Cabo coaxial tipo RG 59</t>
  </si>
  <si>
    <t>Cabo para rede U/UTP 23 AWG com 4 pares - categoria 6A</t>
  </si>
  <si>
    <t>Cabo para rede 24 AWG com 4 pares, categoria 6</t>
  </si>
  <si>
    <t>Tomada RJ 11 para telefone, sem placa</t>
  </si>
  <si>
    <t>Tomada RJ 45 para rede de dados, com placa</t>
  </si>
  <si>
    <t>Tomada 2P+T de 10 A - 250 V, completa</t>
  </si>
  <si>
    <t>Tomada 2P+T de 20 A - 250 V, completa</t>
  </si>
  <si>
    <t>Interruptor com 1 tecla simples e placa</t>
  </si>
  <si>
    <t>Interruptor com 1 tecla paralelo e placa</t>
  </si>
  <si>
    <t>Sensor de presença para teto, com fotocélula, para lâmpada qualquer</t>
  </si>
  <si>
    <t>Placa de 4´ x 2´</t>
  </si>
  <si>
    <t>Placa de 4´ x 4´</t>
  </si>
  <si>
    <t>Plugue com 2P+T de 10A, 250V</t>
  </si>
  <si>
    <t>Lâmpada fluorescente tubular, base bipino bilateral de 16 W</t>
  </si>
  <si>
    <t>Lâmpada fluorescente tubular, base bipino bilateral de 32 W</t>
  </si>
  <si>
    <t>Lâmpada fluorescente compacta eletrônica "2U", base E27 de 11 W - 110 ou 220 V</t>
  </si>
  <si>
    <t>Lâmpada fluorescente compacta eletrônica "3U", base E27 de 25 W - 110 ou 220 V</t>
  </si>
  <si>
    <t>Reator eletrônico de alto fator de potência com partida instantânea, para duas lâmpadas fluorescentes tubulares, base bipino bilateral, 32 W - 127 V / 220 V</t>
  </si>
  <si>
    <t>Luminária redonda de sobrepor com difusor em vidro temperado jateado para 1 ou 2 lâmpadas fluorescentes compactas de 18/26W</t>
  </si>
  <si>
    <t>Luminária triangular de sobrepor tipo arandela para fluorescente compacta de 15/20/23W</t>
  </si>
  <si>
    <t>Bacia sifonada de louça sem tampa - 6 litros</t>
  </si>
  <si>
    <t>Lavatório em louça com coluna suspensa</t>
  </si>
  <si>
    <t>Tanque de louça com coluna de 30 litros</t>
  </si>
  <si>
    <t>Tampo/bancada em granito com espessura de 3 cm</t>
  </si>
  <si>
    <t>Tampo/bancada em concreto armado, revestido em aço inoxidável fosco polido</t>
  </si>
  <si>
    <t>Dispenser papel higiênico em ABS para rolão 300 / 600 m, com visor</t>
  </si>
  <si>
    <t>Saboneteira tipo dispenser, para refil de 800 ml</t>
  </si>
  <si>
    <t>Dispenser toalheiro em ABS, para folhas</t>
  </si>
  <si>
    <t>Torneira volante tipo alavanca</t>
  </si>
  <si>
    <t>Torneira de mesa para lavatório, acionamento hidromecânico, com registro integrado regulador de vazão, em latão cromado, DN= 1/2´</t>
  </si>
  <si>
    <t>Ducha higiênica cromada</t>
  </si>
  <si>
    <t>Torneira curta com rosca para uso geral, em latão fundido cromado, DN= 3/4´</t>
  </si>
  <si>
    <t>Torneira curta sem rosca para uso geral, em latão fundido cromado, DN= 1/2´</t>
  </si>
  <si>
    <t>Aparelho misturador de parede, para pia, com bica móvel, acabamento cromado</t>
  </si>
  <si>
    <t>Torneira de mesa para lavatório, acionamento hidromecânico com alavanca, registro integrado regulador de vazão, em latão cromado, DN= 1/2´</t>
  </si>
  <si>
    <t>Cuba em aço inoxidável simples de 500x400x400mm</t>
  </si>
  <si>
    <t>Cuba em aço inoxidável simples de 500x400x200mm</t>
  </si>
  <si>
    <t>Cuba em aço inoxidável simples de 600x500x350mm</t>
  </si>
  <si>
    <t>Engate flexível metálico DN= 1/2´</t>
  </si>
  <si>
    <t>Sifão de metal cromado de 1 1/2´ x 2´</t>
  </si>
  <si>
    <t>Tubo de ligação para sanitário</t>
  </si>
  <si>
    <t>Tampa de plástico para bacia sanitária</t>
  </si>
  <si>
    <t>Bolsa para bacia sanitária</t>
  </si>
  <si>
    <t>Válvula americana</t>
  </si>
  <si>
    <t>Válvula de metal cromado de 1 1/2´</t>
  </si>
  <si>
    <t>Válvula de metal cromado de 1´</t>
  </si>
  <si>
    <t>Tubo de PVC rígido soldável marrom, DN= 25 mm, (3/4´), inclusive conexões</t>
  </si>
  <si>
    <t>Tubo de PVC rígido soldável marrom, DN= 50 mm, (1 1/2´),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</si>
  <si>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</si>
  <si>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75 mm, inclusive conexões</t>
  </si>
  <si>
    <t>Tubo de PVC rígido branco PxB com virola e anel de borracha, linha esgoto série normal, DN= 100 mm, inclusive conexões</t>
  </si>
  <si>
    <t>Tubo PVC rígido, tipo Coletor Esgoto, junta elástica, DN= 150 mm, inclusive conexões</t>
  </si>
  <si>
    <t>Registro de gaveta em latão fundido cromado com canopla, DN= 1 1/2´ - linha especial</t>
  </si>
  <si>
    <t>Válvula de descarga externa, tipo alavanca com registro próprio, DN= 1 1/4´ e DN= 1 1/2´</t>
  </si>
  <si>
    <t>Caixa sifonada de PVC rígido de 150 x 150 x 50 mm, com grelha</t>
  </si>
  <si>
    <t>Detector termovelocimétrico endereçável com base endereçável</t>
  </si>
  <si>
    <t>Bloco autônomo de iluminação de emergência com autonomia mínima de 1 hora, equipado com 2 lâmpadas de 11 W</t>
  </si>
  <si>
    <t>Central de detecção e alarme de incêndio completa, autonomia de 1 hora para 12 laços, 220 V/12 V</t>
  </si>
  <si>
    <t>Painel repetidor de detecção e alarme de incêndio tipo endereçável</t>
  </si>
  <si>
    <t>Extintor manual de água pressurizada - capacidade de 10 litros</t>
  </si>
  <si>
    <t>Extintor manual de gás carbônico 5 BC - capacidade de 6 kg</t>
  </si>
  <si>
    <t>Limpeza final da obra</t>
  </si>
  <si>
    <t>Elevador</t>
  </si>
  <si>
    <t>Climatização</t>
  </si>
  <si>
    <t>Conector RJ-45 fêmea - categoria 6</t>
  </si>
  <si>
    <t>Tomada para TV, tipo pino Jack, com placa</t>
  </si>
  <si>
    <t>Adesivo vinílico, padrão regulamentado, para sinalização de incêndio</t>
  </si>
  <si>
    <t>Placa de identificação em acrílico com texto em vinil</t>
  </si>
  <si>
    <t>Remoção de entulho separado de obra com caçamba metálica - terra, alvenaria, concreto, argamassa, madeira, papel, plástico ou metal</t>
  </si>
  <si>
    <t>Eletroduto galvanizado, médio de 3/4´ - com acessórios</t>
  </si>
  <si>
    <t>ITEM</t>
  </si>
  <si>
    <t>CPOS</t>
  </si>
  <si>
    <t>DESCRIÇÃO DOS SERVIÇOS</t>
  </si>
  <si>
    <t>UNID</t>
  </si>
  <si>
    <t>QTDE</t>
  </si>
  <si>
    <t xml:space="preserve"> Vlr. Unit. </t>
  </si>
  <si>
    <t xml:space="preserve"> Vlr. Total </t>
  </si>
  <si>
    <t>% do  Item</t>
  </si>
  <si>
    <t>1.0</t>
  </si>
  <si>
    <t xml:space="preserve">Serviço técnico especializado </t>
  </si>
  <si>
    <t>1.1</t>
  </si>
  <si>
    <t>1.2</t>
  </si>
  <si>
    <t>1.3</t>
  </si>
  <si>
    <t>1.4</t>
  </si>
  <si>
    <t>vb</t>
  </si>
  <si>
    <t>2.0</t>
  </si>
  <si>
    <t>Início, apoio e administração da obra</t>
  </si>
  <si>
    <t>2.1</t>
  </si>
  <si>
    <t>2.4</t>
  </si>
  <si>
    <t>3.0</t>
  </si>
  <si>
    <t>Demolição, Transporte e Serviço em Solo</t>
  </si>
  <si>
    <t>3.1</t>
  </si>
  <si>
    <t>4.0</t>
  </si>
  <si>
    <t>Fundação e estrutura</t>
  </si>
  <si>
    <t>4.1</t>
  </si>
  <si>
    <t>4.2</t>
  </si>
  <si>
    <t>4.3</t>
  </si>
  <si>
    <t>4.4</t>
  </si>
  <si>
    <t>5.0</t>
  </si>
  <si>
    <t>Alvenaria e elemento divisor</t>
  </si>
  <si>
    <t>5.1</t>
  </si>
  <si>
    <t>6.0</t>
  </si>
  <si>
    <t>Telhamento e estruturas</t>
  </si>
  <si>
    <t>6.1</t>
  </si>
  <si>
    <t>6.3</t>
  </si>
  <si>
    <t>6.4</t>
  </si>
  <si>
    <t>6.5</t>
  </si>
  <si>
    <t>7.0</t>
  </si>
  <si>
    <t>Revestimentos</t>
  </si>
  <si>
    <t>7.1</t>
  </si>
  <si>
    <t>7.2</t>
  </si>
  <si>
    <t>7.3</t>
  </si>
  <si>
    <t>8.0</t>
  </si>
  <si>
    <t>Forro</t>
  </si>
  <si>
    <t>8.1</t>
  </si>
  <si>
    <t>8.2</t>
  </si>
  <si>
    <t>9.0</t>
  </si>
  <si>
    <t>Esquadrias, Portas, Marcenaria, Vidros, Corrimão, alambrados, e equip. metálicos</t>
  </si>
  <si>
    <t>9.1</t>
  </si>
  <si>
    <t>10.0</t>
  </si>
  <si>
    <t>10.1</t>
  </si>
  <si>
    <t>10.2</t>
  </si>
  <si>
    <t>10.3</t>
  </si>
  <si>
    <t>11.0</t>
  </si>
  <si>
    <t>Pintura</t>
  </si>
  <si>
    <t>11.1</t>
  </si>
  <si>
    <t>11.2</t>
  </si>
  <si>
    <t>11.3</t>
  </si>
  <si>
    <t>12.0</t>
  </si>
  <si>
    <t>Instalações Elétricas, Elétricas Especiais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</si>
  <si>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</si>
  <si>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</si>
  <si>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</si>
  <si>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</si>
  <si>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</si>
  <si>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</si>
  <si>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</si>
  <si>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</si>
  <si>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</si>
  <si>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</si>
  <si>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</si>
  <si>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12.13</t>
  </si>
  <si>
    <t>12.15</t>
  </si>
  <si>
    <t>12.16</t>
  </si>
  <si>
    <t>13.0</t>
  </si>
  <si>
    <t>Paisagismo</t>
  </si>
  <si>
    <t>13.1</t>
  </si>
  <si>
    <t>13.2</t>
  </si>
  <si>
    <t>14.0</t>
  </si>
  <si>
    <t>Instalações Hidráulicas</t>
  </si>
  <si>
    <t>14.1</t>
  </si>
  <si>
    <t>15.0</t>
  </si>
  <si>
    <t>Limpeza e arremate</t>
  </si>
  <si>
    <t>15.1</t>
  </si>
  <si>
    <t>16.0</t>
  </si>
  <si>
    <t>16.1</t>
  </si>
  <si>
    <t>16.2</t>
  </si>
  <si>
    <t>17.0</t>
  </si>
  <si>
    <t>Comunicação visual</t>
  </si>
  <si>
    <t>17.1</t>
  </si>
  <si>
    <t>RESUMO DA PLANILHA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</si>
  <si>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</si>
  <si>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</si>
  <si>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</si>
  <si>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</si>
  <si>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</si>
  <si>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</si>
  <si>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</si>
  <si>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</si>
  <si>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</si>
  <si>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</si>
  <si>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</si>
  <si>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</si>
  <si>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</si>
  <si>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</si>
  <si>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</si>
  <si>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</si>
  <si>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TOTAL obra</t>
  </si>
  <si>
    <t>BDI obra</t>
  </si>
  <si>
    <t>TOTAL Elevador</t>
  </si>
  <si>
    <t>BDI elevador</t>
  </si>
  <si>
    <t>TOTAL GERAL (obra + elevador)</t>
  </si>
  <si>
    <t>16.3</t>
  </si>
  <si>
    <t>16.4</t>
  </si>
  <si>
    <t>TOTAL elevador</t>
  </si>
  <si>
    <t>Mês 13</t>
  </si>
  <si>
    <t>Mês 14</t>
  </si>
  <si>
    <t>Mês 15</t>
  </si>
  <si>
    <t>Mês 16</t>
  </si>
  <si>
    <t>Mês 17</t>
  </si>
  <si>
    <t>Mês 18</t>
  </si>
  <si>
    <t>TOTAL GERAL ACUMULADO</t>
  </si>
  <si>
    <t>Objeto:</t>
  </si>
  <si>
    <t xml:space="preserve">Local:                    </t>
  </si>
  <si>
    <t>Administração local, mobilização e desmobilização</t>
  </si>
  <si>
    <t>Parecer técnico de fundações, contenções e recomendações gerais, para empreendimentos com área construída até 1.000 m²</t>
  </si>
  <si>
    <t>Locação de plataforma elevatória articulada, com altura aproximada de 20,00m, capacidade de carga de 227kg, diesel</t>
  </si>
  <si>
    <t>Armadura em barra de aço CA-50 (A ou B) fyk = 500 MPa</t>
  </si>
  <si>
    <t>Divisória sanitária em painel laminado melamínico estrutural com perfis em alumínio, inclusive ferragem completa para vão de porta</t>
  </si>
  <si>
    <t>Telhamento em chapa de aço pré-pintada com epóxi e poliéster, tipo sanduíche, espessura de 0,50 mm, com lã de rocha</t>
  </si>
  <si>
    <t>Placa cerâmica esmaltada PEI-5 para área interna, grupo de absorção BIIb, resistência química B, assentado com argamassa colante industrializada</t>
  </si>
  <si>
    <t>Revestimento em porcelanato esmaltado polido para área interna e ambiente com tráfego médio, grupo de absorção BIa, assentado com argamassa colante industrializada, rejuntado</t>
  </si>
  <si>
    <t>Revestimento vinílico, espessura de 2 mm, para tráfego médio, com impermeabilizante acrílico</t>
  </si>
  <si>
    <t>Rodapé flexível para piso vinílico em PVC, espessura de 2 mm e altura de 7,5 cm, curvo/plano, com impermeabilizante acrílico</t>
  </si>
  <si>
    <t>Forro em painéis de gesso acartonado, espessura de 12,5 mm, fixo</t>
  </si>
  <si>
    <t>Forro em painéis de gesso acartonado, acabamento liso com película em PVC - 625mm x 1250mm, espessura de 9,5mm, removível</t>
  </si>
  <si>
    <t>Prateleira sob medida em compensado, revestida nas duas faces em laminado fenólico melamínico</t>
  </si>
  <si>
    <t>Caixilho tipo guichê em perfil de chapa dobrada em aço, com subdivisões para vidro laminado 3 mm, sob medida</t>
  </si>
  <si>
    <t>Luminária retangular de embutir tipo calha fechada, com difusor plano em acrílico, para 2 lâmpadas fluorescentes tubulares de 28 W/32 W/36 W/54 W</t>
  </si>
  <si>
    <t>10.4</t>
  </si>
  <si>
    <t>Lâmpada LED tubular T8 com base G13, de 3400 até 4000 Im - 36 a 40W</t>
  </si>
  <si>
    <t>8.3</t>
  </si>
  <si>
    <t>10.5</t>
  </si>
  <si>
    <t>10.6</t>
  </si>
  <si>
    <t>10.7</t>
  </si>
  <si>
    <t>10.8</t>
  </si>
  <si>
    <t>10.9</t>
  </si>
  <si>
    <t>Impermeabilização</t>
  </si>
  <si>
    <t xml:space="preserve">Atestados, Aprovações Legais, Comissionamento e Certificação </t>
  </si>
  <si>
    <t>1.5</t>
  </si>
  <si>
    <t>1.6</t>
  </si>
  <si>
    <t>1.7</t>
  </si>
  <si>
    <t>13.3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</si>
  <si>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</si>
  <si>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</si>
  <si>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</si>
  <si>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</si>
  <si>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</si>
  <si>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</si>
  <si>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</si>
  <si>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</si>
  <si>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</si>
  <si>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</si>
  <si>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</si>
  <si>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4.5</t>
  </si>
  <si>
    <t>4.6</t>
  </si>
  <si>
    <t>4.7</t>
  </si>
  <si>
    <t>4.8</t>
  </si>
  <si>
    <t>4.9</t>
  </si>
  <si>
    <t>6.2</t>
  </si>
  <si>
    <t>7.4</t>
  </si>
  <si>
    <t>7.5</t>
  </si>
  <si>
    <t>8.4</t>
  </si>
  <si>
    <t>8.5</t>
  </si>
  <si>
    <t>8.6</t>
  </si>
  <si>
    <t>8.7</t>
  </si>
  <si>
    <t>8.8</t>
  </si>
  <si>
    <t>8.9</t>
  </si>
  <si>
    <t>8.10</t>
  </si>
  <si>
    <t>9.2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</si>
  <si>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</si>
  <si>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</si>
  <si>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</si>
  <si>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</si>
  <si>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</si>
  <si>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</si>
  <si>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</si>
  <si>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</si>
  <si>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</si>
  <si>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</si>
  <si>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</si>
  <si>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</si>
  <si>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</si>
  <si>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</si>
  <si>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</si>
  <si>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</si>
  <si>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</si>
  <si>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</si>
  <si>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</si>
  <si>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</si>
  <si>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</si>
  <si>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11.4</t>
  </si>
  <si>
    <t>11.5</t>
  </si>
  <si>
    <t>11.6</t>
  </si>
  <si>
    <t>11.7</t>
  </si>
  <si>
    <t>6.6</t>
  </si>
  <si>
    <t>6.7</t>
  </si>
  <si>
    <t>6.8</t>
  </si>
  <si>
    <t>Demolição e retirada de sistemas (elétrica, hidráulica, etc) do Centro Obstétrico, rampa e recepção. Incluindo a retirada, limpeza e entrega para manutenção, os itens que a manutenção julgar reutilizáveis.</t>
  </si>
  <si>
    <t>Sistema de chamada de enfermeira, composto por central para 14 leitos e 3 banheiros, conforme projeto e memorial descritivo.</t>
  </si>
  <si>
    <t>Estação de chamada de enfermeira para toilate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</si>
  <si>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</si>
  <si>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</si>
  <si>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</si>
  <si>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</si>
  <si>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</si>
  <si>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</si>
  <si>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</si>
  <si>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</si>
  <si>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</si>
  <si>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</si>
  <si>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</si>
  <si>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</si>
  <si>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</si>
  <si>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</si>
  <si>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</si>
  <si>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</si>
  <si>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</si>
  <si>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</si>
  <si>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</si>
  <si>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</si>
  <si>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</si>
  <si>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</si>
  <si>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</si>
  <si>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</si>
  <si>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14.2</t>
  </si>
  <si>
    <t>14.3</t>
  </si>
  <si>
    <t>14.4</t>
  </si>
  <si>
    <t>14.5</t>
  </si>
  <si>
    <t>14.6</t>
  </si>
  <si>
    <t>14.7</t>
  </si>
  <si>
    <t>14.8</t>
  </si>
  <si>
    <t>14.9</t>
  </si>
  <si>
    <t>14.12</t>
  </si>
  <si>
    <t>14.13</t>
  </si>
  <si>
    <t>14.14</t>
  </si>
  <si>
    <t>14.16</t>
  </si>
  <si>
    <t>14.17</t>
  </si>
  <si>
    <t>14.18</t>
  </si>
  <si>
    <t>14.19</t>
  </si>
  <si>
    <t>14.21</t>
  </si>
  <si>
    <t>14.22</t>
  </si>
  <si>
    <t>Detecção, combate e prevenção de incêndio</t>
  </si>
  <si>
    <t>15.2</t>
  </si>
  <si>
    <t>15.3</t>
  </si>
  <si>
    <t>15.4</t>
  </si>
  <si>
    <t>15.5</t>
  </si>
  <si>
    <t>15.6</t>
  </si>
  <si>
    <t>14.23</t>
  </si>
  <si>
    <t>14.24</t>
  </si>
  <si>
    <t>14.26</t>
  </si>
  <si>
    <t>14.27</t>
  </si>
  <si>
    <t>14.29</t>
  </si>
  <si>
    <t>14.32</t>
  </si>
  <si>
    <t>14.33</t>
  </si>
  <si>
    <t>14.34</t>
  </si>
  <si>
    <t>14.35</t>
  </si>
  <si>
    <t>14.36</t>
  </si>
  <si>
    <t>14.37</t>
  </si>
  <si>
    <t>14.38</t>
  </si>
  <si>
    <t>Elevador monta carga, 5 paradas, cabine e painéis em chapa de aço inox escovada, porta tipo guilhotina em inox na cabina e nos pavimentos.</t>
  </si>
  <si>
    <t>2.2</t>
  </si>
  <si>
    <t>2.3</t>
  </si>
  <si>
    <t>2.5</t>
  </si>
  <si>
    <t>2.6</t>
  </si>
  <si>
    <t>2.7</t>
  </si>
  <si>
    <t>Projeto AS BUILT / Data book</t>
  </si>
  <si>
    <t>10.31</t>
  </si>
  <si>
    <t>10.32</t>
  </si>
  <si>
    <t>16.5</t>
  </si>
  <si>
    <t>16.6</t>
  </si>
  <si>
    <t>18.0</t>
  </si>
  <si>
    <t>18.1</t>
  </si>
  <si>
    <t>18.2</t>
  </si>
  <si>
    <t>19.0</t>
  </si>
  <si>
    <t>19.1</t>
  </si>
  <si>
    <t>19.2</t>
  </si>
  <si>
    <t>Ventilador centrífugo em linha, vazão até 500 m³/h, pressão estática mínima 200 Pa. Incluindo alimentação elétrica e comando</t>
  </si>
  <si>
    <t>Exaustor axial, pot. 50 W (TIPO VENTOKIT)</t>
  </si>
  <si>
    <t>Gabinete de Exaustão BBT 160, 527m³/h x 10mmca, filtro G4</t>
  </si>
  <si>
    <t>Gabinete de Exaustão BBT 160, 512m³/h x 10mmca, filtro G4</t>
  </si>
  <si>
    <t>Gabinete de Exaustão BBT 160, 509m³/h x 10mmca, filtro G4</t>
  </si>
  <si>
    <t>Gabinete de Exaustão BBT 160, 376m³/h x 10mmca, filtro G4</t>
  </si>
  <si>
    <t>UNIDADE EXTERNA DVM S 220 V QUENTE E FRIO - 10HP</t>
  </si>
  <si>
    <t>UNIDADE EXTERNA DVM S 220 V QUENTE E FRIO  - 12HP</t>
  </si>
  <si>
    <t>UNIDADE EXTERNA DVM S 220 V QUENTE E FRIO - 16HP</t>
  </si>
  <si>
    <t>UNIDADE EXTERNA DVM S 220 V QUENTE E FRIO - 18HP</t>
  </si>
  <si>
    <t>EVAPORADORA CASSETE 4 VIAS - 18.000Btu/h</t>
  </si>
  <si>
    <t>EVAPORADORA CASSETE 4 VIAS - 30.000Btu/h</t>
  </si>
  <si>
    <t>EVAPORADORA DE EMBUTIR MÉDIA PRESSÃO - 18.000Btu/h</t>
  </si>
  <si>
    <t>EVAPORADORA DE EMBUTIR MÉDIA PRESSÃO - 36.000Btu/h</t>
  </si>
  <si>
    <t>EVAPORADORA DE EMBUTIR MÉDIA PRESSÃO - 48.000Btu/h</t>
  </si>
  <si>
    <t>EVAPORADORA DE EMBUTIR ALTA PRESSÃO - 96.000Btu/h</t>
  </si>
  <si>
    <t>EVAPORADORA HIGH WALL NEW BORACAY C/ EEV - 7.500Btu/h</t>
  </si>
  <si>
    <t>EVAPORADORA HIGH WALL NEW BORACAY C/ EEV - 9.500Btu/h</t>
  </si>
  <si>
    <t>EVAPORADORA HIGH WALL NEW BORACAY C/ EEV - 12.000Btu/h</t>
  </si>
  <si>
    <t>EVAPORADORA HIGH WALL NEW BORACAY C/ EEV - 18.000Btu/h</t>
  </si>
  <si>
    <t>EVAPORADORA HIGH WALL NEW BORACAY C/ EEV - 24.000Btu/h</t>
  </si>
  <si>
    <t>Refnets, controles</t>
  </si>
  <si>
    <t>Rede frigorigena</t>
  </si>
  <si>
    <t>Chapa de aço galvanizado # 26 para duto de ventilação e ar condicionado incluindo fabricação, montagem e instalação</t>
  </si>
  <si>
    <t>Isolamento térmico de duto em manta aluminizada de lã de vidro com densidade 22 kg/m³ ou poliestireno expandido com espessura de 1", incluindo fita de arquear, selo plástico e fita adesiva aluminizada para acabamento ou cantoneira em chapa # 26</t>
  </si>
  <si>
    <t>Fornecimento e instalação de duto flexível ( com isolamento termoacústico tipo Sonodec RT 0,6 Ø 4" ou equivalente )</t>
  </si>
  <si>
    <t>Elementos de difusão do ar</t>
  </si>
  <si>
    <t>Rede elétrica/comando Ar Condicionado</t>
  </si>
  <si>
    <t>Rede elétrica/comando Ventiladores</t>
  </si>
  <si>
    <t>Supervisão e Montagem</t>
  </si>
  <si>
    <t>Balanceamento/Testes/Start-Up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</si>
  <si>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</si>
  <si>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</si>
  <si>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</si>
  <si>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</si>
  <si>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</si>
  <si>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</si>
  <si>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</si>
  <si>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</si>
  <si>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</si>
  <si>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</si>
  <si>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</si>
  <si>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</si>
  <si>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</si>
  <si>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</si>
  <si>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</si>
  <si>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</si>
  <si>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</si>
  <si>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</si>
  <si>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</si>
  <si>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</si>
  <si>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</si>
  <si>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</si>
  <si>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</si>
  <si>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</si>
  <si>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</si>
  <si>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14.39</t>
  </si>
  <si>
    <t>Expurgo em aço inox com tampa, conforme projeto e memorial descritivo.</t>
  </si>
  <si>
    <t>Avenida General Roberto Alves de Carvalho Filho, 270 - Santo Amaro, São Paulo - SP</t>
  </si>
  <si>
    <t>Fornecimento e instalação de monta cargas e reforma parcial do centro obstétrico, recepção e pronto socorro</t>
  </si>
  <si>
    <t>Plataforma para pessoas com mobilidade reduzida, motorizada deslizante inclinada, seguindo a escada. Conforme projeto e memorial descritivo.</t>
  </si>
  <si>
    <t>Laje pré-fabricada mista vigota treliçada/lajota cerâmica - LT 16 (12+4) e capa com concreto de 25 MPa</t>
  </si>
  <si>
    <t>Caixilho em alumínio de correr com vidro - branco</t>
  </si>
  <si>
    <t>Sistema de alarme PNE com indicador áudiovisual, para pessoas com mobilidade reduzida ou cadeirante</t>
  </si>
  <si>
    <t>Esmalte à base água em superfície metálica, inclusive preparo</t>
  </si>
  <si>
    <t>Chuveiro elétrico de 6.500W / 220V com resistência blindada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</si>
</sst>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</numFmts>
  <fonts count="2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匠牥晩視敤††††††††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" fillId="0" borderId="0"/>
    <xf numFmtId="43" fontId="4" fillId="0" borderId="0" applyFont="0" applyFill="0" applyBorder="0" applyAlignment="0" applyProtection="0"/>
  </cellStyleXfs>
  <cellXfs count="322">
    <xf numFmtId="0" fontId="0" fillId="0" borderId="0" xfId="0"/>
    <xf numFmtId="0" fontId="0" fillId="0" borderId="0" xfId="0" applyAlignment="1"/>
    <xf numFmtId="0" fontId="7" fillId="0" borderId="3" xfId="0" applyFont="1" applyBorder="1" applyAlignment="1">
      <alignment horizontal="center" vertical="center" wrapText="1"/>
    </xf>
    <xf numFmtId="164" fontId="7" fillId="3" borderId="5" xfId="4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164" fontId="7" fillId="5" borderId="1" xfId="4" applyFont="1" applyFill="1" applyBorder="1" applyAlignment="1">
      <alignment horizontal="left" vertical="center" wrapText="1"/>
    </xf>
    <xf numFmtId="10" fontId="7" fillId="6" borderId="10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7" fillId="0" borderId="10" xfId="3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0" fontId="7" fillId="7" borderId="10" xfId="3" applyNumberFormat="1" applyFont="1" applyFill="1" applyBorder="1" applyAlignment="1">
      <alignment horizontal="center" vertical="center" wrapText="1"/>
    </xf>
    <xf numFmtId="10" fontId="7" fillId="0" borderId="11" xfId="3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7" fillId="5" borderId="14" xfId="4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10" fontId="7" fillId="6" borderId="15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0" fontId="7" fillId="5" borderId="10" xfId="3" applyNumberFormat="1" applyFont="1" applyFill="1" applyBorder="1" applyAlignment="1">
      <alignment horizontal="center" vertical="center" wrapText="1"/>
    </xf>
    <xf numFmtId="164" fontId="9" fillId="7" borderId="10" xfId="4" applyFont="1" applyFill="1" applyBorder="1" applyAlignment="1">
      <alignment vertical="center" wrapText="1"/>
    </xf>
    <xf numFmtId="10" fontId="7" fillId="6" borderId="21" xfId="3" applyNumberFormat="1" applyFont="1" applyFill="1" applyBorder="1" applyAlignment="1">
      <alignment horizontal="center" vertical="center" wrapText="1"/>
    </xf>
    <xf numFmtId="164" fontId="9" fillId="0" borderId="0" xfId="4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8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49" fontId="10" fillId="4" borderId="14" xfId="0" applyNumberFormat="1" applyFont="1" applyFill="1" applyBorder="1" applyAlignment="1">
      <alignment horizontal="center" vertical="center" wrapText="1"/>
    </xf>
    <xf numFmtId="0" fontId="7" fillId="5" borderId="9" xfId="1" applyNumberFormat="1" applyFont="1" applyFill="1" applyBorder="1" applyAlignment="1">
      <alignment horizontal="center" vertical="center" wrapText="1"/>
    </xf>
    <xf numFmtId="0" fontId="7" fillId="5" borderId="1" xfId="4" applyNumberFormat="1" applyFont="1" applyFill="1" applyBorder="1" applyAlignment="1">
      <alignment horizontal="center" vertical="center" wrapText="1"/>
    </xf>
    <xf numFmtId="0" fontId="7" fillId="0" borderId="9" xfId="1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0" fontId="7" fillId="7" borderId="9" xfId="1" applyNumberFormat="1" applyFont="1" applyFill="1" applyBorder="1" applyAlignment="1">
      <alignment horizontal="center" vertical="center" wrapText="1"/>
    </xf>
    <xf numFmtId="0" fontId="9" fillId="7" borderId="1" xfId="4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0" fontId="7" fillId="0" borderId="21" xfId="3" applyNumberFormat="1" applyFont="1" applyBorder="1" applyAlignment="1">
      <alignment vertical="center" wrapText="1"/>
    </xf>
    <xf numFmtId="164" fontId="7" fillId="3" borderId="21" xfId="4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 applyProtection="1">
      <alignment horizontal="center" vertical="center" wrapText="1"/>
    </xf>
    <xf numFmtId="4" fontId="8" fillId="7" borderId="1" xfId="0" applyNumberFormat="1" applyFont="1" applyFill="1" applyBorder="1" applyAlignment="1" applyProtection="1">
      <alignment horizontal="center" vertical="center" wrapText="1"/>
    </xf>
    <xf numFmtId="4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13" xfId="0" applyNumberFormat="1" applyFont="1" applyFill="1" applyBorder="1" applyAlignment="1" applyProtection="1">
      <alignment horizontal="center" vertical="center" wrapText="1"/>
      <protection locked="0"/>
    </xf>
    <xf numFmtId="4" fontId="8" fillId="4" borderId="14" xfId="0" applyNumberFormat="1" applyFont="1" applyFill="1" applyBorder="1" applyAlignment="1" applyProtection="1">
      <alignment horizontal="center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4" fontId="9" fillId="0" borderId="1" xfId="5" applyNumberFormat="1" applyFont="1" applyFill="1" applyBorder="1" applyAlignment="1">
      <alignment horizontal="center" vertical="center" wrapText="1"/>
    </xf>
    <xf numFmtId="4" fontId="9" fillId="7" borderId="1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8" fillId="0" borderId="0" xfId="2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4" fontId="7" fillId="0" borderId="0" xfId="2" applyNumberFormat="1" applyFont="1" applyAlignment="1">
      <alignment horizontal="right" vertical="center" wrapText="1"/>
    </xf>
    <xf numFmtId="4" fontId="8" fillId="0" borderId="1" xfId="2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8" fillId="0" borderId="8" xfId="2" applyNumberFormat="1" applyFont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4" fontId="8" fillId="7" borderId="1" xfId="2" applyNumberFormat="1" applyFont="1" applyFill="1" applyBorder="1" applyAlignment="1">
      <alignment horizontal="righ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4" fontId="8" fillId="0" borderId="13" xfId="2" applyNumberFormat="1" applyFont="1" applyBorder="1" applyAlignment="1">
      <alignment horizontal="right" vertical="center" wrapText="1"/>
    </xf>
    <xf numFmtId="4" fontId="6" fillId="5" borderId="14" xfId="0" applyNumberFormat="1" applyFont="1" applyFill="1" applyBorder="1" applyAlignment="1">
      <alignment horizontal="right" vertical="center" wrapText="1"/>
    </xf>
    <xf numFmtId="164" fontId="7" fillId="6" borderId="21" xfId="4" applyFont="1" applyFill="1" applyBorder="1" applyAlignment="1">
      <alignment horizontal="right" vertical="center" wrapText="1"/>
    </xf>
    <xf numFmtId="4" fontId="7" fillId="0" borderId="21" xfId="3" applyNumberFormat="1" applyFont="1" applyBorder="1" applyAlignment="1">
      <alignment horizontal="right" vertical="center" wrapText="1"/>
    </xf>
    <xf numFmtId="164" fontId="7" fillId="3" borderId="21" xfId="4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44" fontId="2" fillId="0" borderId="0" xfId="2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44" fontId="2" fillId="0" borderId="0" xfId="2" applyFont="1" applyAlignment="1" applyProtection="1">
      <alignment horizontal="center"/>
      <protection hidden="1"/>
    </xf>
    <xf numFmtId="0" fontId="8" fillId="0" borderId="0" xfId="0" applyFont="1" applyAlignme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44" fontId="8" fillId="0" borderId="0" xfId="2" applyFont="1" applyAlignment="1" applyProtection="1">
      <alignment horizontal="center"/>
      <protection hidden="1"/>
    </xf>
    <xf numFmtId="44" fontId="8" fillId="0" borderId="0" xfId="2" applyFont="1" applyAlignment="1" applyProtection="1">
      <alignment horizontal="center" vertical="center"/>
      <protection hidden="1"/>
    </xf>
    <xf numFmtId="44" fontId="7" fillId="0" borderId="0" xfId="2" applyFont="1" applyAlignment="1" applyProtection="1">
      <alignment horizontal="center" vertical="center"/>
      <protection hidden="1"/>
    </xf>
    <xf numFmtId="4" fontId="13" fillId="0" borderId="0" xfId="0" applyNumberFormat="1" applyFont="1" applyFill="1" applyBorder="1" applyAlignment="1" applyProtection="1">
      <alignment horizontal="left" vertical="center"/>
      <protection hidden="1"/>
    </xf>
    <xf numFmtId="49" fontId="13" fillId="0" borderId="0" xfId="0" applyNumberFormat="1" applyFont="1" applyFill="1" applyBorder="1" applyAlignment="1" applyProtection="1">
      <alignment horizontal="center" vertical="center"/>
      <protection hidden="1"/>
    </xf>
    <xf numFmtId="44" fontId="13" fillId="0" borderId="0" xfId="2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Protection="1">
      <protection hidden="1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center"/>
      <protection hidden="1"/>
    </xf>
    <xf numFmtId="0" fontId="13" fillId="0" borderId="21" xfId="0" applyFont="1" applyBorder="1" applyAlignment="1" applyProtection="1">
      <alignment horizontal="center"/>
      <protection hidden="1"/>
    </xf>
    <xf numFmtId="44" fontId="13" fillId="0" borderId="4" xfId="2" applyFont="1" applyBorder="1" applyAlignment="1" applyProtection="1">
      <alignment horizontal="center"/>
      <protection hidden="1"/>
    </xf>
    <xf numFmtId="0" fontId="13" fillId="0" borderId="22" xfId="0" applyFont="1" applyBorder="1" applyAlignment="1" applyProtection="1">
      <alignment horizontal="center" vertical="center"/>
      <protection hidden="1"/>
    </xf>
    <xf numFmtId="44" fontId="13" fillId="0" borderId="23" xfId="2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44" fontId="13" fillId="9" borderId="22" xfId="2" applyFont="1" applyFill="1" applyBorder="1" applyAlignment="1" applyProtection="1">
      <alignment horizontal="center"/>
      <protection hidden="1"/>
    </xf>
    <xf numFmtId="44" fontId="13" fillId="9" borderId="26" xfId="2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13" fillId="0" borderId="2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hidden="1"/>
    </xf>
    <xf numFmtId="44" fontId="2" fillId="0" borderId="0" xfId="2" applyFont="1" applyAlignment="1" applyProtection="1">
      <alignment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44" fontId="12" fillId="0" borderId="0" xfId="2" applyFont="1" applyAlignment="1" applyProtection="1">
      <alignment wrapText="1"/>
      <protection hidden="1"/>
    </xf>
    <xf numFmtId="0" fontId="1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44" fontId="8" fillId="0" borderId="0" xfId="2" applyFont="1" applyAlignment="1" applyProtection="1">
      <alignment wrapText="1"/>
      <protection hidden="1"/>
    </xf>
    <xf numFmtId="0" fontId="8" fillId="0" borderId="0" xfId="0" applyFont="1" applyAlignment="1" applyProtection="1">
      <alignment wrapText="1"/>
      <protection hidden="1"/>
    </xf>
    <xf numFmtId="0" fontId="13" fillId="0" borderId="0" xfId="0" applyFont="1" applyAlignment="1" applyProtection="1">
      <alignment wrapText="1"/>
      <protection hidden="1"/>
    </xf>
    <xf numFmtId="4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3" fillId="0" borderId="0" xfId="0" applyNumberFormat="1" applyFont="1" applyAlignment="1" applyProtection="1">
      <alignment horizontal="center" wrapText="1"/>
      <protection hidden="1"/>
    </xf>
    <xf numFmtId="44" fontId="13" fillId="0" borderId="0" xfId="2" applyFont="1" applyAlignment="1" applyProtection="1">
      <alignment horizontal="left" wrapText="1"/>
      <protection hidden="1"/>
    </xf>
    <xf numFmtId="0" fontId="13" fillId="0" borderId="0" xfId="0" applyFont="1" applyAlignment="1" applyProtection="1">
      <alignment horizontal="left" wrapText="1"/>
      <protection hidden="1"/>
    </xf>
    <xf numFmtId="9" fontId="0" fillId="10" borderId="9" xfId="0" applyNumberFormat="1" applyFill="1" applyBorder="1" applyAlignment="1" applyProtection="1">
      <alignment horizontal="center" wrapText="1"/>
      <protection hidden="1"/>
    </xf>
    <xf numFmtId="9" fontId="0" fillId="10" borderId="1" xfId="0" applyNumberFormat="1" applyFill="1" applyBorder="1" applyAlignment="1" applyProtection="1">
      <alignment horizontal="center" wrapText="1"/>
      <protection hidden="1"/>
    </xf>
    <xf numFmtId="9" fontId="0" fillId="0" borderId="1" xfId="0" applyNumberFormat="1" applyFill="1" applyBorder="1" applyAlignment="1" applyProtection="1">
      <alignment horizontal="center" wrapText="1"/>
      <protection hidden="1"/>
    </xf>
    <xf numFmtId="9" fontId="0" fillId="0" borderId="24" xfId="0" applyNumberFormat="1" applyBorder="1" applyAlignment="1" applyProtection="1">
      <alignment horizontal="right" wrapText="1"/>
      <protection hidden="1"/>
    </xf>
    <xf numFmtId="164" fontId="0" fillId="0" borderId="1" xfId="0" applyNumberFormat="1" applyBorder="1" applyAlignment="1" applyProtection="1">
      <alignment horizontal="center" wrapText="1"/>
      <protection hidden="1"/>
    </xf>
    <xf numFmtId="44" fontId="2" fillId="0" borderId="24" xfId="2" applyFont="1" applyBorder="1" applyAlignment="1" applyProtection="1">
      <alignment horizontal="right" wrapText="1"/>
      <protection hidden="1"/>
    </xf>
    <xf numFmtId="9" fontId="0" fillId="11" borderId="9" xfId="0" applyNumberFormat="1" applyFill="1" applyBorder="1" applyAlignment="1" applyProtection="1">
      <alignment horizontal="center" wrapText="1"/>
      <protection hidden="1"/>
    </xf>
    <xf numFmtId="9" fontId="0" fillId="11" borderId="1" xfId="0" applyNumberFormat="1" applyFill="1" applyBorder="1" applyAlignment="1" applyProtection="1">
      <alignment horizontal="center" wrapText="1"/>
      <protection hidden="1"/>
    </xf>
    <xf numFmtId="164" fontId="0" fillId="0" borderId="9" xfId="0" applyNumberFormat="1" applyBorder="1" applyAlignment="1" applyProtection="1">
      <alignment horizontal="center" wrapText="1"/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 wrapText="1"/>
      <protection hidden="1"/>
    </xf>
    <xf numFmtId="164" fontId="0" fillId="0" borderId="1" xfId="0" applyNumberFormat="1" applyFill="1" applyBorder="1" applyAlignment="1" applyProtection="1">
      <alignment horizontal="center" wrapText="1"/>
      <protection hidden="1"/>
    </xf>
    <xf numFmtId="4" fontId="0" fillId="0" borderId="9" xfId="0" applyNumberFormat="1" applyBorder="1" applyAlignment="1" applyProtection="1">
      <alignment horizontal="center" wrapText="1"/>
      <protection hidden="1"/>
    </xf>
    <xf numFmtId="4" fontId="0" fillId="0" borderId="1" xfId="0" applyNumberFormat="1" applyBorder="1" applyAlignment="1" applyProtection="1">
      <alignment horizontal="center" wrapText="1"/>
      <protection hidden="1"/>
    </xf>
    <xf numFmtId="9" fontId="0" fillId="7" borderId="1" xfId="0" applyNumberFormat="1" applyFill="1" applyBorder="1" applyAlignment="1" applyProtection="1">
      <alignment horizontal="center" wrapText="1"/>
      <protection hidden="1"/>
    </xf>
    <xf numFmtId="164" fontId="0" fillId="7" borderId="1" xfId="0" applyNumberFormat="1" applyFill="1" applyBorder="1" applyAlignment="1" applyProtection="1">
      <alignment horizontal="center" wrapText="1"/>
      <protection hidden="1"/>
    </xf>
    <xf numFmtId="44" fontId="2" fillId="0" borderId="25" xfId="2" applyFont="1" applyBorder="1" applyAlignment="1" applyProtection="1">
      <alignment horizontal="right" wrapText="1"/>
      <protection hidden="1"/>
    </xf>
    <xf numFmtId="44" fontId="13" fillId="9" borderId="31" xfId="2" applyFont="1" applyFill="1" applyBorder="1" applyAlignment="1" applyProtection="1">
      <alignment wrapText="1"/>
      <protection hidden="1"/>
    </xf>
    <xf numFmtId="164" fontId="11" fillId="9" borderId="21" xfId="0" applyNumberFormat="1" applyFont="1" applyFill="1" applyBorder="1" applyAlignment="1" applyProtection="1">
      <alignment horizontal="center" wrapText="1"/>
      <protection hidden="1"/>
    </xf>
    <xf numFmtId="43" fontId="15" fillId="9" borderId="21" xfId="1" applyFont="1" applyFill="1" applyBorder="1" applyAlignment="1" applyProtection="1">
      <alignment wrapText="1"/>
      <protection hidden="1"/>
    </xf>
    <xf numFmtId="44" fontId="13" fillId="9" borderId="35" xfId="2" applyFont="1" applyFill="1" applyBorder="1" applyAlignment="1" applyProtection="1">
      <alignment wrapText="1"/>
      <protection hidden="1"/>
    </xf>
    <xf numFmtId="43" fontId="0" fillId="0" borderId="0" xfId="0" applyNumberFormat="1"/>
    <xf numFmtId="0" fontId="7" fillId="0" borderId="36" xfId="0" applyFont="1" applyBorder="1" applyAlignment="1" applyProtection="1">
      <alignment horizontal="center" wrapText="1"/>
      <protection hidden="1"/>
    </xf>
    <xf numFmtId="44" fontId="13" fillId="0" borderId="38" xfId="2" applyFont="1" applyBorder="1" applyAlignment="1" applyProtection="1">
      <alignment horizontal="center" wrapText="1"/>
      <protection hidden="1"/>
    </xf>
    <xf numFmtId="0" fontId="13" fillId="0" borderId="22" xfId="0" applyFont="1" applyBorder="1" applyAlignment="1" applyProtection="1">
      <alignment horizontal="center" wrapText="1"/>
      <protection hidden="1"/>
    </xf>
    <xf numFmtId="0" fontId="0" fillId="7" borderId="0" xfId="0" applyFill="1"/>
    <xf numFmtId="164" fontId="0" fillId="0" borderId="0" xfId="0" applyNumberFormat="1"/>
    <xf numFmtId="0" fontId="8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0" fillId="0" borderId="13" xfId="0" applyBorder="1"/>
    <xf numFmtId="0" fontId="0" fillId="0" borderId="1" xfId="0" applyBorder="1"/>
    <xf numFmtId="0" fontId="7" fillId="7" borderId="40" xfId="1" applyNumberFormat="1" applyFont="1" applyFill="1" applyBorder="1" applyAlignment="1">
      <alignment horizontal="center" vertical="center" wrapText="1"/>
    </xf>
    <xf numFmtId="0" fontId="9" fillId="7" borderId="0" xfId="4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4" fontId="9" fillId="7" borderId="0" xfId="4" applyNumberFormat="1" applyFont="1" applyFill="1" applyBorder="1" applyAlignment="1">
      <alignment horizontal="center" vertical="center" wrapText="1"/>
    </xf>
    <xf numFmtId="4" fontId="8" fillId="7" borderId="0" xfId="2" applyNumberFormat="1" applyFont="1" applyFill="1" applyBorder="1" applyAlignment="1">
      <alignment horizontal="right" vertical="center" wrapText="1"/>
    </xf>
    <xf numFmtId="164" fontId="9" fillId="7" borderId="41" xfId="4" applyFont="1" applyFill="1" applyBorder="1" applyAlignment="1">
      <alignment vertical="center" wrapText="1"/>
    </xf>
    <xf numFmtId="164" fontId="7" fillId="0" borderId="40" xfId="4" applyFont="1" applyBorder="1" applyAlignment="1">
      <alignment horizontal="center" vertical="center" wrapText="1"/>
    </xf>
    <xf numFmtId="164" fontId="7" fillId="0" borderId="0" xfId="4" applyFont="1" applyBorder="1" applyAlignment="1">
      <alignment horizontal="center" vertical="center" wrapText="1"/>
    </xf>
    <xf numFmtId="4" fontId="7" fillId="0" borderId="0" xfId="3" applyNumberFormat="1" applyFont="1" applyBorder="1" applyAlignment="1">
      <alignment horizontal="right" vertical="center" wrapText="1"/>
    </xf>
    <xf numFmtId="10" fontId="7" fillId="0" borderId="41" xfId="3" applyNumberFormat="1" applyFont="1" applyBorder="1" applyAlignment="1">
      <alignment vertical="center" wrapText="1"/>
    </xf>
    <xf numFmtId="164" fontId="13" fillId="0" borderId="23" xfId="0" applyNumberFormat="1" applyFont="1" applyBorder="1" applyAlignment="1" applyProtection="1">
      <alignment horizontal="center" vertical="center" wrapText="1"/>
      <protection hidden="1"/>
    </xf>
    <xf numFmtId="0" fontId="3" fillId="0" borderId="1" xfId="6" applyFont="1" applyBorder="1" applyAlignment="1">
      <alignment horizontal="center" vertical="center"/>
    </xf>
    <xf numFmtId="44" fontId="13" fillId="9" borderId="25" xfId="2" applyFont="1" applyFill="1" applyBorder="1" applyAlignment="1" applyProtection="1">
      <alignment horizontal="center"/>
      <protection hidden="1"/>
    </xf>
    <xf numFmtId="0" fontId="13" fillId="0" borderId="42" xfId="0" applyFont="1" applyBorder="1" applyAlignment="1" applyProtection="1">
      <alignment horizontal="center" vertical="center"/>
      <protection hidden="1"/>
    </xf>
    <xf numFmtId="44" fontId="13" fillId="2" borderId="21" xfId="2" applyFont="1" applyFill="1" applyBorder="1" applyAlignment="1" applyProtection="1">
      <alignment horizontal="center"/>
      <protection hidden="1"/>
    </xf>
    <xf numFmtId="0" fontId="0" fillId="0" borderId="0" xfId="0" applyFill="1"/>
    <xf numFmtId="0" fontId="0" fillId="0" borderId="12" xfId="0" applyBorder="1" applyAlignment="1" applyProtection="1">
      <alignment horizontal="center" wrapText="1"/>
      <protection hidden="1"/>
    </xf>
    <xf numFmtId="0" fontId="0" fillId="0" borderId="13" xfId="0" applyBorder="1" applyAlignment="1" applyProtection="1">
      <alignment horizontal="center" wrapText="1"/>
      <protection hidden="1"/>
    </xf>
    <xf numFmtId="164" fontId="0" fillId="7" borderId="13" xfId="0" applyNumberFormat="1" applyFill="1" applyBorder="1" applyAlignment="1" applyProtection="1">
      <alignment horizontal="center" wrapText="1"/>
      <protection hidden="1"/>
    </xf>
    <xf numFmtId="164" fontId="0" fillId="0" borderId="13" xfId="0" applyNumberFormat="1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 wrapText="1"/>
      <protection hidden="1"/>
    </xf>
    <xf numFmtId="9" fontId="0" fillId="10" borderId="14" xfId="0" applyNumberFormat="1" applyFill="1" applyBorder="1" applyAlignment="1" applyProtection="1">
      <alignment horizontal="center" wrapText="1"/>
      <protection hidden="1"/>
    </xf>
    <xf numFmtId="9" fontId="0" fillId="0" borderId="23" xfId="0" applyNumberFormat="1" applyBorder="1" applyAlignment="1" applyProtection="1">
      <alignment horizontal="right" wrapText="1"/>
      <protection hidden="1"/>
    </xf>
    <xf numFmtId="0" fontId="0" fillId="0" borderId="52" xfId="0" applyBorder="1" applyAlignment="1" applyProtection="1">
      <alignment horizontal="center" wrapText="1"/>
      <protection hidden="1"/>
    </xf>
    <xf numFmtId="0" fontId="0" fillId="0" borderId="53" xfId="0" applyBorder="1" applyAlignment="1" applyProtection="1">
      <alignment horizontal="center" wrapText="1"/>
      <protection hidden="1"/>
    </xf>
    <xf numFmtId="0" fontId="0" fillId="0" borderId="47" xfId="0" applyBorder="1" applyAlignment="1" applyProtection="1">
      <alignment horizontal="center" wrapText="1"/>
      <protection hidden="1"/>
    </xf>
    <xf numFmtId="9" fontId="0" fillId="10" borderId="27" xfId="0" applyNumberFormat="1" applyFill="1" applyBorder="1" applyAlignment="1" applyProtection="1">
      <alignment horizontal="center" wrapText="1"/>
      <protection hidden="1"/>
    </xf>
    <xf numFmtId="9" fontId="0" fillId="10" borderId="30" xfId="0" applyNumberFormat="1" applyFill="1" applyBorder="1" applyAlignment="1" applyProtection="1">
      <alignment horizontal="center" wrapText="1"/>
      <protection hidden="1"/>
    </xf>
    <xf numFmtId="9" fontId="0" fillId="0" borderId="30" xfId="0" applyNumberFormat="1" applyFill="1" applyBorder="1" applyAlignment="1" applyProtection="1">
      <alignment horizontal="center" wrapText="1"/>
      <protection hidden="1"/>
    </xf>
    <xf numFmtId="9" fontId="0" fillId="10" borderId="13" xfId="0" applyNumberFormat="1" applyFill="1" applyBorder="1" applyAlignment="1" applyProtection="1">
      <alignment horizontal="center" wrapText="1"/>
      <protection hidden="1"/>
    </xf>
    <xf numFmtId="43" fontId="12" fillId="2" borderId="21" xfId="1" applyFont="1" applyFill="1" applyBorder="1" applyAlignment="1" applyProtection="1">
      <alignment wrapText="1"/>
      <protection hidden="1"/>
    </xf>
    <xf numFmtId="164" fontId="10" fillId="9" borderId="28" xfId="0" applyNumberFormat="1" applyFont="1" applyFill="1" applyBorder="1" applyAlignment="1" applyProtection="1">
      <alignment wrapText="1"/>
      <protection hidden="1"/>
    </xf>
    <xf numFmtId="164" fontId="17" fillId="12" borderId="1" xfId="0" applyNumberFormat="1" applyFont="1" applyFill="1" applyBorder="1"/>
    <xf numFmtId="0" fontId="0" fillId="0" borderId="46" xfId="0" applyBorder="1" applyAlignment="1" applyProtection="1">
      <alignment horizontal="center" wrapText="1"/>
      <protection hidden="1"/>
    </xf>
    <xf numFmtId="9" fontId="0" fillId="0" borderId="31" xfId="0" applyNumberFormat="1" applyFill="1" applyBorder="1" applyAlignment="1" applyProtection="1">
      <alignment horizontal="center" wrapText="1"/>
      <protection hidden="1"/>
    </xf>
    <xf numFmtId="164" fontId="0" fillId="0" borderId="34" xfId="0" applyNumberFormat="1" applyBorder="1" applyAlignment="1" applyProtection="1">
      <alignment horizontal="center" wrapText="1"/>
      <protection hidden="1"/>
    </xf>
    <xf numFmtId="9" fontId="0" fillId="11" borderId="34" xfId="0" applyNumberFormat="1" applyFill="1" applyBorder="1" applyAlignment="1" applyProtection="1">
      <alignment horizontal="center" wrapText="1"/>
      <protection hidden="1"/>
    </xf>
    <xf numFmtId="9" fontId="0" fillId="10" borderId="34" xfId="0" applyNumberFormat="1" applyFill="1" applyBorder="1" applyAlignment="1" applyProtection="1">
      <alignment horizontal="center" wrapText="1"/>
      <protection hidden="1"/>
    </xf>
    <xf numFmtId="0" fontId="0" fillId="0" borderId="34" xfId="0" applyBorder="1" applyAlignment="1" applyProtection="1">
      <alignment horizontal="center" wrapText="1"/>
      <protection hidden="1"/>
    </xf>
    <xf numFmtId="9" fontId="0" fillId="7" borderId="34" xfId="0" applyNumberFormat="1" applyFill="1" applyBorder="1" applyAlignment="1" applyProtection="1">
      <alignment horizontal="center" wrapText="1"/>
      <protection hidden="1"/>
    </xf>
    <xf numFmtId="4" fontId="0" fillId="0" borderId="34" xfId="0" applyNumberFormat="1" applyBorder="1" applyAlignment="1" applyProtection="1">
      <alignment horizont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164" fontId="0" fillId="0" borderId="44" xfId="0" applyNumberFormat="1" applyBorder="1" applyAlignment="1" applyProtection="1">
      <alignment horizontal="center" wrapText="1"/>
      <protection hidden="1"/>
    </xf>
    <xf numFmtId="0" fontId="0" fillId="0" borderId="14" xfId="0" applyBorder="1"/>
    <xf numFmtId="9" fontId="0" fillId="7" borderId="54" xfId="0" applyNumberFormat="1" applyFill="1" applyBorder="1" applyAlignment="1" applyProtection="1">
      <alignment horizontal="center" wrapText="1"/>
      <protection hidden="1"/>
    </xf>
    <xf numFmtId="164" fontId="0" fillId="9" borderId="27" xfId="0" applyNumberFormat="1" applyFont="1" applyFill="1" applyBorder="1" applyAlignment="1" applyProtection="1">
      <alignment horizontal="center" wrapText="1"/>
      <protection hidden="1"/>
    </xf>
    <xf numFmtId="164" fontId="0" fillId="7" borderId="44" xfId="0" applyNumberFormat="1" applyFill="1" applyBorder="1" applyAlignment="1" applyProtection="1">
      <alignment horizontal="center" wrapText="1"/>
      <protection hidden="1"/>
    </xf>
    <xf numFmtId="164" fontId="10" fillId="9" borderId="38" xfId="0" applyNumberFormat="1" applyFont="1" applyFill="1" applyBorder="1" applyAlignment="1" applyProtection="1">
      <alignment wrapText="1"/>
      <protection hidden="1"/>
    </xf>
    <xf numFmtId="164" fontId="10" fillId="9" borderId="22" xfId="0" applyNumberFormat="1" applyFont="1" applyFill="1" applyBorder="1" applyAlignment="1" applyProtection="1">
      <alignment wrapText="1"/>
      <protection hidden="1"/>
    </xf>
    <xf numFmtId="164" fontId="10" fillId="9" borderId="16" xfId="0" applyNumberFormat="1" applyFont="1" applyFill="1" applyBorder="1" applyAlignment="1" applyProtection="1">
      <alignment wrapText="1"/>
      <protection hidden="1"/>
    </xf>
    <xf numFmtId="164" fontId="7" fillId="0" borderId="0" xfId="0" applyNumberFormat="1" applyFont="1" applyAlignment="1" applyProtection="1">
      <alignment horizontal="left" vertical="center"/>
      <protection hidden="1"/>
    </xf>
    <xf numFmtId="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horizontal="center" wrapText="1"/>
      <protection hidden="1"/>
    </xf>
    <xf numFmtId="44" fontId="13" fillId="2" borderId="29" xfId="2" applyFont="1" applyFill="1" applyBorder="1" applyAlignment="1" applyProtection="1">
      <alignment wrapText="1"/>
      <protection hidden="1"/>
    </xf>
    <xf numFmtId="164" fontId="13" fillId="2" borderId="48" xfId="0" applyNumberFormat="1" applyFont="1" applyFill="1" applyBorder="1" applyAlignment="1" applyProtection="1">
      <alignment wrapText="1"/>
      <protection hidden="1"/>
    </xf>
    <xf numFmtId="164" fontId="13" fillId="2" borderId="49" xfId="0" applyNumberFormat="1" applyFont="1" applyFill="1" applyBorder="1" applyAlignment="1" applyProtection="1">
      <alignment wrapText="1"/>
      <protection hidden="1"/>
    </xf>
    <xf numFmtId="164" fontId="13" fillId="2" borderId="42" xfId="0" applyNumberFormat="1" applyFont="1" applyFill="1" applyBorder="1" applyAlignment="1" applyProtection="1">
      <alignment wrapText="1"/>
      <protection hidden="1"/>
    </xf>
    <xf numFmtId="0" fontId="7" fillId="0" borderId="0" xfId="0" applyFont="1" applyAlignment="1" applyProtection="1">
      <alignment vertical="center"/>
      <protection hidden="1"/>
    </xf>
    <xf numFmtId="44" fontId="12" fillId="2" borderId="39" xfId="2" applyFont="1" applyFill="1" applyBorder="1" applyAlignment="1" applyProtection="1">
      <alignment wrapText="1"/>
      <protection hidden="1"/>
    </xf>
    <xf numFmtId="0" fontId="0" fillId="0" borderId="7" xfId="0" applyBorder="1" applyAlignment="1" applyProtection="1">
      <alignment horizontal="center" wrapText="1"/>
      <protection hidden="1"/>
    </xf>
    <xf numFmtId="0" fontId="0" fillId="0" borderId="57" xfId="0" applyBorder="1" applyAlignment="1" applyProtection="1">
      <alignment horizontal="center" wrapText="1"/>
      <protection hidden="1"/>
    </xf>
    <xf numFmtId="0" fontId="3" fillId="0" borderId="1" xfId="6" applyFont="1" applyBorder="1" applyAlignment="1">
      <alignment vertical="center"/>
    </xf>
    <xf numFmtId="164" fontId="7" fillId="0" borderId="20" xfId="4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8" borderId="1" xfId="6" applyFont="1" applyFill="1" applyBorder="1" applyAlignment="1">
      <alignment horizontal="left" vertical="top" wrapText="1"/>
    </xf>
    <xf numFmtId="2" fontId="8" fillId="0" borderId="0" xfId="2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7" fillId="0" borderId="0" xfId="2" applyNumberFormat="1" applyFont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2" fontId="8" fillId="0" borderId="7" xfId="2" applyNumberFormat="1" applyFont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2" fontId="8" fillId="0" borderId="13" xfId="0" applyNumberFormat="1" applyFont="1" applyFill="1" applyBorder="1" applyAlignment="1">
      <alignment horizontal="center" vertical="center" wrapText="1"/>
    </xf>
    <xf numFmtId="2" fontId="8" fillId="5" borderId="14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 wrapText="1"/>
    </xf>
    <xf numFmtId="2" fontId="7" fillId="0" borderId="0" xfId="4" applyNumberFormat="1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8" borderId="1" xfId="0" applyFont="1" applyFill="1" applyBorder="1" applyAlignment="1">
      <alignment horizontal="left" vertical="center" wrapText="1"/>
    </xf>
    <xf numFmtId="0" fontId="3" fillId="0" borderId="0" xfId="6" applyFon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" fontId="8" fillId="0" borderId="1" xfId="2" applyNumberFormat="1" applyFont="1" applyFill="1" applyBorder="1" applyAlignment="1">
      <alignment horizontal="right" vertical="center" wrapText="1"/>
    </xf>
    <xf numFmtId="10" fontId="7" fillId="0" borderId="4" xfId="3" applyNumberFormat="1" applyFont="1" applyBorder="1" applyAlignment="1">
      <alignment horizontal="center" vertical="center" wrapText="1"/>
    </xf>
    <xf numFmtId="4" fontId="9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0" fontId="16" fillId="0" borderId="10" xfId="3" applyNumberFormat="1" applyFont="1" applyFill="1" applyBorder="1" applyAlignment="1">
      <alignment horizontal="center" vertical="center" wrapText="1"/>
    </xf>
    <xf numFmtId="164" fontId="10" fillId="9" borderId="17" xfId="0" applyNumberFormat="1" applyFont="1" applyFill="1" applyBorder="1" applyAlignment="1" applyProtection="1">
      <alignment wrapText="1"/>
      <protection hidden="1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20" fillId="7" borderId="1" xfId="0" applyFont="1" applyFill="1" applyBorder="1" applyAlignment="1">
      <alignment horizontal="center" vertical="center" wrapText="1"/>
    </xf>
    <xf numFmtId="0" fontId="3" fillId="0" borderId="13" xfId="6" applyFont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 wrapText="1"/>
    </xf>
    <xf numFmtId="44" fontId="13" fillId="9" borderId="47" xfId="2" applyFont="1" applyFill="1" applyBorder="1" applyAlignment="1" applyProtection="1">
      <alignment wrapText="1"/>
      <protection hidden="1"/>
    </xf>
    <xf numFmtId="44" fontId="13" fillId="9" borderId="29" xfId="2" applyFont="1" applyFill="1" applyBorder="1" applyAlignment="1" applyProtection="1">
      <alignment wrapText="1"/>
      <protection hidden="1"/>
    </xf>
    <xf numFmtId="164" fontId="10" fillId="9" borderId="26" xfId="0" applyNumberFormat="1" applyFont="1" applyFill="1" applyBorder="1" applyAlignment="1" applyProtection="1">
      <alignment wrapText="1"/>
      <protection hidden="1"/>
    </xf>
    <xf numFmtId="9" fontId="0" fillId="13" borderId="1" xfId="0" applyNumberFormat="1" applyFill="1" applyBorder="1" applyAlignment="1" applyProtection="1">
      <alignment horizontal="center" wrapText="1"/>
      <protection hidden="1"/>
    </xf>
    <xf numFmtId="9" fontId="0" fillId="13" borderId="1" xfId="3" applyFont="1" applyFill="1" applyBorder="1"/>
    <xf numFmtId="9" fontId="0" fillId="13" borderId="1" xfId="3" applyFont="1" applyFill="1" applyBorder="1" applyAlignment="1" applyProtection="1">
      <alignment horizontal="center" wrapText="1"/>
      <protection hidden="1"/>
    </xf>
    <xf numFmtId="9" fontId="0" fillId="13" borderId="34" xfId="0" applyNumberFormat="1" applyFill="1" applyBorder="1" applyAlignment="1" applyProtection="1">
      <alignment horizontal="center" wrapText="1"/>
      <protection hidden="1"/>
    </xf>
    <xf numFmtId="0" fontId="20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1" xfId="0" applyNumberFormat="1" applyFont="1" applyFill="1" applyBorder="1" applyAlignment="1">
      <alignment horizontal="center" vertical="center" wrapText="1"/>
    </xf>
    <xf numFmtId="0" fontId="20" fillId="0" borderId="1" xfId="4" applyNumberFormat="1" applyFont="1" applyFill="1" applyBorder="1" applyAlignment="1">
      <alignment horizontal="center" vertical="center" wrapText="1"/>
    </xf>
    <xf numFmtId="164" fontId="7" fillId="0" borderId="19" xfId="4" applyFont="1" applyBorder="1" applyAlignment="1">
      <alignment horizontal="center" vertical="center" wrapText="1"/>
    </xf>
    <xf numFmtId="164" fontId="7" fillId="0" borderId="20" xfId="4" applyFont="1" applyBorder="1" applyAlignment="1">
      <alignment horizontal="center" vertical="center" wrapText="1"/>
    </xf>
    <xf numFmtId="164" fontId="7" fillId="6" borderId="19" xfId="4" applyFont="1" applyFill="1" applyBorder="1" applyAlignment="1">
      <alignment horizontal="center" vertical="center" wrapText="1"/>
    </xf>
    <xf numFmtId="164" fontId="7" fillId="6" borderId="20" xfId="4" applyFont="1" applyFill="1" applyBorder="1" applyAlignment="1">
      <alignment horizontal="center" vertical="center" wrapText="1"/>
    </xf>
    <xf numFmtId="164" fontId="7" fillId="6" borderId="4" xfId="4" applyFont="1" applyFill="1" applyBorder="1" applyAlignment="1">
      <alignment horizontal="center" vertical="center" wrapText="1"/>
    </xf>
    <xf numFmtId="164" fontId="7" fillId="3" borderId="19" xfId="4" applyFont="1" applyFill="1" applyBorder="1" applyAlignment="1">
      <alignment horizontal="center" vertical="center" wrapText="1"/>
    </xf>
    <xf numFmtId="164" fontId="7" fillId="3" borderId="20" xfId="4" applyFont="1" applyFill="1" applyBorder="1" applyAlignment="1">
      <alignment horizontal="center" vertical="center" wrapText="1"/>
    </xf>
    <xf numFmtId="164" fontId="7" fillId="3" borderId="4" xfId="4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3" fillId="2" borderId="2" xfId="0" applyFont="1" applyFill="1" applyBorder="1" applyAlignment="1" applyProtection="1">
      <protection hidden="1"/>
    </xf>
    <xf numFmtId="0" fontId="13" fillId="2" borderId="43" xfId="0" applyFont="1" applyFill="1" applyBorder="1" applyAlignment="1" applyProtection="1">
      <protection hidden="1"/>
    </xf>
    <xf numFmtId="0" fontId="13" fillId="0" borderId="0" xfId="0" applyFont="1" applyBorder="1" applyAlignment="1" applyProtection="1">
      <alignment horizontal="left" vertical="center"/>
      <protection hidden="1"/>
    </xf>
    <xf numFmtId="164" fontId="7" fillId="0" borderId="0" xfId="0" applyNumberFormat="1" applyFont="1" applyAlignment="1" applyProtection="1">
      <alignment horizontal="left" vertical="center"/>
      <protection hidden="1"/>
    </xf>
    <xf numFmtId="0" fontId="0" fillId="0" borderId="0" xfId="0" applyNumberFormat="1" applyFill="1" applyBorder="1" applyAlignment="1" applyProtection="1">
      <alignment horizontal="left"/>
      <protection hidden="1"/>
    </xf>
    <xf numFmtId="0" fontId="13" fillId="9" borderId="27" xfId="0" applyFont="1" applyFill="1" applyBorder="1" applyAlignment="1" applyProtection="1">
      <protection hidden="1"/>
    </xf>
    <xf numFmtId="0" fontId="13" fillId="9" borderId="5" xfId="0" applyFont="1" applyFill="1" applyBorder="1" applyAlignment="1" applyProtection="1">
      <protection hidden="1"/>
    </xf>
    <xf numFmtId="0" fontId="13" fillId="9" borderId="28" xfId="0" applyFont="1" applyFill="1" applyBorder="1" applyAlignment="1" applyProtection="1">
      <protection hidden="1"/>
    </xf>
    <xf numFmtId="0" fontId="13" fillId="9" borderId="29" xfId="0" applyFont="1" applyFill="1" applyBorder="1" applyAlignment="1" applyProtection="1">
      <protection hidden="1"/>
    </xf>
    <xf numFmtId="0" fontId="13" fillId="0" borderId="32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 applyProtection="1">
      <alignment horizontal="center" vertical="center" wrapText="1"/>
      <protection hidden="1"/>
    </xf>
    <xf numFmtId="164" fontId="13" fillId="0" borderId="25" xfId="0" applyNumberFormat="1" applyFont="1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13" fillId="9" borderId="36" xfId="0" applyFont="1" applyFill="1" applyBorder="1" applyAlignment="1" applyProtection="1">
      <alignment wrapText="1"/>
      <protection hidden="1"/>
    </xf>
    <xf numFmtId="0" fontId="13" fillId="9" borderId="45" xfId="0" applyFont="1" applyFill="1" applyBorder="1" applyAlignment="1" applyProtection="1">
      <alignment wrapText="1"/>
      <protection hidden="1"/>
    </xf>
    <xf numFmtId="0" fontId="13" fillId="9" borderId="16" xfId="0" applyFont="1" applyFill="1" applyBorder="1" applyAlignment="1" applyProtection="1">
      <alignment wrapText="1"/>
      <protection hidden="1"/>
    </xf>
    <xf numFmtId="0" fontId="13" fillId="9" borderId="37" xfId="0" applyFont="1" applyFill="1" applyBorder="1" applyAlignment="1" applyProtection="1">
      <alignment wrapText="1"/>
      <protection hidden="1"/>
    </xf>
    <xf numFmtId="0" fontId="13" fillId="0" borderId="40" xfId="0" applyFont="1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44" fontId="13" fillId="0" borderId="50" xfId="2" applyFont="1" applyBorder="1" applyAlignment="1" applyProtection="1">
      <alignment vertical="center" wrapText="1"/>
      <protection hidden="1"/>
    </xf>
    <xf numFmtId="44" fontId="13" fillId="0" borderId="51" xfId="2" applyFont="1" applyBorder="1" applyAlignment="1" applyProtection="1">
      <alignment vertical="center" wrapText="1"/>
      <protection hidden="1"/>
    </xf>
    <xf numFmtId="0" fontId="12" fillId="2" borderId="16" xfId="0" applyFont="1" applyFill="1" applyBorder="1" applyAlignment="1" applyProtection="1">
      <alignment wrapText="1"/>
      <protection hidden="1"/>
    </xf>
    <xf numFmtId="0" fontId="12" fillId="2" borderId="37" xfId="0" applyFont="1" applyFill="1" applyBorder="1" applyAlignment="1" applyProtection="1">
      <alignment wrapText="1"/>
      <protection hidden="1"/>
    </xf>
    <xf numFmtId="0" fontId="12" fillId="2" borderId="55" xfId="0" applyFont="1" applyFill="1" applyBorder="1" applyAlignment="1" applyProtection="1">
      <alignment wrapText="1"/>
      <protection hidden="1"/>
    </xf>
    <xf numFmtId="0" fontId="12" fillId="2" borderId="56" xfId="0" applyFont="1" applyFill="1" applyBorder="1" applyAlignment="1" applyProtection="1">
      <alignment wrapText="1"/>
      <protection hidden="1"/>
    </xf>
    <xf numFmtId="44" fontId="13" fillId="0" borderId="58" xfId="2" applyFont="1" applyBorder="1" applyAlignment="1" applyProtection="1">
      <alignment vertical="center" wrapText="1"/>
      <protection hidden="1"/>
    </xf>
    <xf numFmtId="44" fontId="13" fillId="0" borderId="42" xfId="2" applyFont="1" applyBorder="1" applyAlignment="1" applyProtection="1">
      <alignment vertical="center" wrapText="1"/>
      <protection hidden="1"/>
    </xf>
  </cellXfs>
  <cellStyles count="15">
    <cellStyle name="Moeda" xfId="2" builtinId="4"/>
    <cellStyle name="Moeda 2" xfId="7"/>
    <cellStyle name="Moeda 3" xfId="11"/>
    <cellStyle name="Normal" xfId="0" builtinId="0"/>
    <cellStyle name="Normal 2" xfId="6"/>
    <cellStyle name="Normal 2 2" xfId="12"/>
    <cellStyle name="Normal 3" xfId="8"/>
    <cellStyle name="Normal 4" xfId="9"/>
    <cellStyle name="Normal 5" xfId="13"/>
    <cellStyle name="Porcentagem" xfId="3" builtinId="5"/>
    <cellStyle name="Porcentagem 2" xfId="10"/>
    <cellStyle name="Vírgula" xfId="1" builtinId="3"/>
    <cellStyle name="Vírgula 2" xfId="4"/>
    <cellStyle name="Vírgula 3" xfId="5"/>
    <cellStyle name="Vírgula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3335278</xdr:colOff>
      <xdr:row>290</xdr:row>
      <xdr:rowOff>182859</xdr:rowOff>
    </xdr:from>
    <xdr:to>
      <xdr:col>7</xdr:col>
      <xdr:colOff>365210</xdr:colOff>
      <xdr:row>296</xdr:row>
      <xdr:rowOff>112058</xdr:rowOff>
    </xdr:to>
    <xdr:sp macro="" textlink="">
      <xdr:nvSpPr>
        <xdr:cNvPr id="3" name="CaixaDeTexto 2"/>
        <xdr:cNvSpPr txBox="1"/>
      </xdr:nvSpPr>
      <xdr:spPr>
        <a:xfrm>
          <a:off x="4399837" y="65356271"/>
          <a:ext cx="4661138" cy="1072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24 de Janeiro</a:t>
          </a:r>
          <a:r>
            <a:rPr lang="pt-BR" sz="1100" baseline="0"/>
            <a:t> de 2019</a:t>
          </a:r>
        </a:p>
        <a:p>
          <a:endParaRPr lang="pt-BR" sz="1100" baseline="0"/>
        </a:p>
        <a:p>
          <a:r>
            <a:rPr lang="pt-BR" sz="1100"/>
            <a:t> _____________________________________________________________</a:t>
          </a:r>
        </a:p>
        <a:p>
          <a:r>
            <a:rPr lang="pt-BR" sz="1100"/>
            <a:t>Pedro Issau Omuro</a:t>
          </a:r>
        </a:p>
        <a:p>
          <a:r>
            <a:rPr lang="pt-BR" sz="1100"/>
            <a:t>Engenheiro</a:t>
          </a:r>
          <a:r>
            <a:rPr lang="pt-BR" sz="1100" baseline="0"/>
            <a:t> - CREA 5069403976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127966</xdr:colOff>
      <xdr:row>34</xdr:row>
      <xdr:rowOff>147017</xdr:rowOff>
    </xdr:from>
    <xdr:to>
      <xdr:col>14</xdr:col>
      <xdr:colOff>421208</xdr:colOff>
      <xdr:row>41</xdr:row>
      <xdr:rowOff>151347</xdr:rowOff>
    </xdr:to>
    <xdr:sp macro="" textlink="">
      <xdr:nvSpPr>
        <xdr:cNvPr id="3" name="CaixaDeTexto 2"/>
        <xdr:cNvSpPr txBox="1"/>
      </xdr:nvSpPr>
      <xdr:spPr>
        <a:xfrm>
          <a:off x="9710116" y="7176467"/>
          <a:ext cx="4560442" cy="1385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26 de Setembro de 2018</a:t>
          </a:r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_____________________________________________________________</a:t>
          </a:r>
        </a:p>
        <a:p>
          <a:r>
            <a:rPr lang="pt-BR" sz="1100"/>
            <a:t>Pedro Issau Omuro</a:t>
          </a:r>
        </a:p>
        <a:p>
          <a:r>
            <a:rPr lang="pt-BR" sz="1100"/>
            <a:t>Engenheiro</a:t>
          </a:r>
          <a:r>
            <a:rPr lang="pt-BR" sz="1100" baseline="0"/>
            <a:t> - CREA 5069403976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4"/>
  <sheetViews>
    <sheetView view="pageBreakPreview" topLeftCell="A256" zoomScale="85" zoomScaleNormal="100" zoomScaleSheetLayoutView="85" workbookViewId="0">
      <selection activeCell="K276" sqref="K276"/>
    </sheetView>
  </sheetViews>
  <sheetFormatPr defaultRowHeight="15"/>
  <cols>
    <col min="1" max="1" width="6" style="74" bestFit="1" customWidth="1"/>
    <col min="2" max="2" width="9.85546875" style="74" hidden="1" customWidth="1"/>
    <col min="3" max="3" width="70.7109375" style="260" customWidth="1"/>
    <col min="4" max="4" width="7.7109375" style="74" bestFit="1" customWidth="1"/>
    <col min="5" max="5" width="11" style="74" bestFit="1" customWidth="1"/>
    <col min="6" max="6" width="11.5703125" style="254" bestFit="1" customWidth="1"/>
    <col min="7" max="7" width="13.42578125" style="80" bestFit="1" customWidth="1"/>
    <col min="8" max="8" width="8.5703125" style="255" bestFit="1" customWidth="1"/>
    <col min="9" max="16384" width="9.140625" style="255"/>
  </cols>
  <sheetData>
    <row r="1" spans="1:8">
      <c r="A1" s="26"/>
      <c r="B1" s="164"/>
      <c r="C1" s="236"/>
      <c r="D1" s="31"/>
      <c r="E1" s="59"/>
      <c r="F1" s="238"/>
      <c r="G1" s="75"/>
      <c r="H1" s="236"/>
    </row>
    <row r="2" spans="1:8">
      <c r="A2" s="26"/>
      <c r="B2" s="164"/>
      <c r="C2" s="235"/>
      <c r="D2" s="26"/>
      <c r="E2" s="26"/>
      <c r="F2" s="239"/>
      <c r="G2" s="76"/>
      <c r="H2" s="236"/>
    </row>
    <row r="3" spans="1:8">
      <c r="A3" s="26"/>
      <c r="B3" s="31"/>
      <c r="C3" s="236"/>
      <c r="D3" s="31"/>
      <c r="E3" s="31"/>
      <c r="F3" s="240"/>
      <c r="G3" s="77"/>
      <c r="H3" s="236"/>
    </row>
    <row r="4" spans="1:8">
      <c r="A4" s="26"/>
      <c r="B4" s="31"/>
      <c r="C4" s="236"/>
      <c r="D4" s="31"/>
      <c r="E4" s="31"/>
      <c r="F4" s="240"/>
      <c r="G4" s="77"/>
      <c r="H4" s="236"/>
    </row>
    <row r="5" spans="1:8">
      <c r="A5" s="26"/>
      <c r="B5" s="164"/>
      <c r="C5" s="236"/>
      <c r="D5" s="31"/>
      <c r="E5" s="59"/>
      <c r="F5" s="238"/>
      <c r="G5" s="75"/>
      <c r="H5" s="236"/>
    </row>
    <row r="6" spans="1:8">
      <c r="A6" s="292" t="s">
        <v>307</v>
      </c>
      <c r="B6" s="292"/>
      <c r="C6" s="293" t="s">
        <v>531</v>
      </c>
      <c r="D6" s="293"/>
      <c r="E6" s="293"/>
      <c r="F6" s="293"/>
      <c r="G6" s="293"/>
      <c r="H6" s="236"/>
    </row>
    <row r="7" spans="1:8">
      <c r="A7" s="292" t="s">
        <v>308</v>
      </c>
      <c r="B7" s="292"/>
      <c r="C7" s="293" t="s">
        <v>530</v>
      </c>
      <c r="D7" s="293"/>
      <c r="E7" s="293"/>
      <c r="F7" s="293"/>
      <c r="G7" s="293"/>
      <c r="H7" s="236"/>
    </row>
    <row r="8" spans="1:8">
      <c r="A8" s="26"/>
      <c r="B8" s="165"/>
      <c r="C8" s="235"/>
      <c r="D8" s="26"/>
      <c r="E8" s="60"/>
      <c r="F8" s="241"/>
      <c r="G8" s="78"/>
      <c r="H8" s="236"/>
    </row>
    <row r="9" spans="1:8">
      <c r="A9" s="294"/>
      <c r="B9" s="294"/>
      <c r="C9" s="294"/>
      <c r="D9" s="294"/>
      <c r="E9" s="294"/>
      <c r="F9" s="294"/>
      <c r="G9" s="294"/>
      <c r="H9" s="236"/>
    </row>
    <row r="10" spans="1:8" ht="15.75" thickBot="1">
      <c r="A10" s="26"/>
      <c r="B10" s="164"/>
      <c r="C10" s="236"/>
      <c r="D10" s="31"/>
      <c r="E10" s="59"/>
      <c r="F10" s="238"/>
      <c r="G10" s="75"/>
      <c r="H10" s="236"/>
    </row>
    <row r="11" spans="1:8" ht="26.25" thickBot="1">
      <c r="A11" s="27" t="s">
        <v>185</v>
      </c>
      <c r="B11" s="28" t="s">
        <v>186</v>
      </c>
      <c r="C11" s="2" t="s">
        <v>187</v>
      </c>
      <c r="D11" s="2" t="s">
        <v>188</v>
      </c>
      <c r="E11" s="29" t="s">
        <v>189</v>
      </c>
      <c r="F11" s="242" t="s">
        <v>190</v>
      </c>
      <c r="G11" s="30" t="s">
        <v>191</v>
      </c>
      <c r="H11" s="3" t="s">
        <v>192</v>
      </c>
    </row>
    <row r="12" spans="1:8">
      <c r="A12" s="32"/>
      <c r="B12" s="166"/>
      <c r="C12" s="4"/>
      <c r="D12" s="90"/>
      <c r="E12" s="61"/>
      <c r="F12" s="243"/>
      <c r="G12" s="81"/>
      <c r="H12" s="33"/>
    </row>
    <row r="13" spans="1:8">
      <c r="A13" s="34" t="s">
        <v>193</v>
      </c>
      <c r="B13" s="37"/>
      <c r="C13" s="5" t="s">
        <v>194</v>
      </c>
      <c r="D13" s="91"/>
      <c r="E13" s="62"/>
      <c r="F13" s="244"/>
      <c r="G13" s="82">
        <f>SUM(G14:G21)</f>
        <v>0</v>
      </c>
      <c r="H13" s="6" t="e">
        <f>G13/$G$273</f>
        <v>#DIV/0!</v>
      </c>
    </row>
    <row r="14" spans="1:8">
      <c r="A14" s="35" t="s">
        <v>195</v>
      </c>
      <c r="B14" s="36"/>
      <c r="C14" s="7" t="s">
        <v>4</v>
      </c>
      <c r="D14" s="56" t="s">
        <v>0</v>
      </c>
      <c r="E14" s="265">
        <v>25</v>
      </c>
      <c r="F14" s="245"/>
      <c r="G14" s="79">
        <f t="shared" ref="G14:G43" si="0">ROUND(E14*F14,2)</f>
        <v>0</v>
      </c>
      <c r="H14" s="9"/>
    </row>
    <row r="15" spans="1:8">
      <c r="A15" s="35" t="s">
        <v>196</v>
      </c>
      <c r="B15" s="36"/>
      <c r="C15" s="7" t="s">
        <v>1</v>
      </c>
      <c r="D15" s="56" t="s">
        <v>0</v>
      </c>
      <c r="E15" s="265">
        <v>9</v>
      </c>
      <c r="F15" s="245"/>
      <c r="G15" s="79">
        <f t="shared" si="0"/>
        <v>0</v>
      </c>
      <c r="H15" s="9"/>
    </row>
    <row r="16" spans="1:8">
      <c r="A16" s="35" t="s">
        <v>197</v>
      </c>
      <c r="B16" s="36"/>
      <c r="C16" s="7" t="s">
        <v>2</v>
      </c>
      <c r="D16" s="56" t="s">
        <v>0</v>
      </c>
      <c r="E16" s="265">
        <v>11</v>
      </c>
      <c r="F16" s="245"/>
      <c r="G16" s="79">
        <f t="shared" si="0"/>
        <v>0</v>
      </c>
      <c r="H16" s="9"/>
    </row>
    <row r="17" spans="1:8">
      <c r="A17" s="35" t="s">
        <v>198</v>
      </c>
      <c r="B17" s="36"/>
      <c r="C17" s="7" t="s">
        <v>3</v>
      </c>
      <c r="D17" s="56" t="s">
        <v>0</v>
      </c>
      <c r="E17" s="265">
        <v>25</v>
      </c>
      <c r="F17" s="245"/>
      <c r="G17" s="79">
        <f t="shared" si="0"/>
        <v>0</v>
      </c>
      <c r="H17" s="9"/>
    </row>
    <row r="18" spans="1:8" ht="25.5">
      <c r="A18" s="35" t="s">
        <v>334</v>
      </c>
      <c r="B18" s="36"/>
      <c r="C18" s="7" t="s">
        <v>310</v>
      </c>
      <c r="D18" s="56" t="s">
        <v>0</v>
      </c>
      <c r="E18" s="265">
        <v>1</v>
      </c>
      <c r="F18" s="245"/>
      <c r="G18" s="79">
        <f t="shared" ref="G18" si="1">ROUND(E18*F18,2)</f>
        <v>0</v>
      </c>
      <c r="H18" s="9"/>
    </row>
    <row r="19" spans="1:8">
      <c r="A19" s="35" t="s">
        <v>335</v>
      </c>
      <c r="B19" s="221"/>
      <c r="C19" s="7" t="s">
        <v>333</v>
      </c>
      <c r="D19" s="8" t="s">
        <v>199</v>
      </c>
      <c r="E19" s="10">
        <v>1</v>
      </c>
      <c r="F19" s="246"/>
      <c r="G19" s="79">
        <f t="shared" si="0"/>
        <v>0</v>
      </c>
      <c r="H19" s="9"/>
    </row>
    <row r="20" spans="1:8">
      <c r="A20" s="35" t="s">
        <v>336</v>
      </c>
      <c r="B20" s="221"/>
      <c r="C20" s="7" t="s">
        <v>461</v>
      </c>
      <c r="D20" s="8" t="s">
        <v>199</v>
      </c>
      <c r="E20" s="10">
        <v>1</v>
      </c>
      <c r="F20" s="246"/>
      <c r="G20" s="79">
        <f t="shared" si="0"/>
        <v>0</v>
      </c>
      <c r="H20" s="9"/>
    </row>
    <row r="21" spans="1:8">
      <c r="A21" s="35"/>
      <c r="B21" s="36"/>
      <c r="C21" s="7"/>
      <c r="D21" s="8"/>
      <c r="E21" s="10"/>
      <c r="F21" s="246"/>
      <c r="G21" s="79"/>
      <c r="H21" s="9"/>
    </row>
    <row r="22" spans="1:8">
      <c r="A22" s="34" t="s">
        <v>200</v>
      </c>
      <c r="B22" s="37"/>
      <c r="C22" s="5" t="s">
        <v>201</v>
      </c>
      <c r="D22" s="11"/>
      <c r="E22" s="62"/>
      <c r="F22" s="247"/>
      <c r="G22" s="82">
        <f>SUM(G23:G30)</f>
        <v>0</v>
      </c>
      <c r="H22" s="6" t="e">
        <f>G22/$G$273</f>
        <v>#DIV/0!</v>
      </c>
    </row>
    <row r="23" spans="1:8">
      <c r="A23" s="35" t="s">
        <v>202</v>
      </c>
      <c r="B23" s="38"/>
      <c r="C23" s="7" t="s">
        <v>11</v>
      </c>
      <c r="D23" s="56" t="s">
        <v>5</v>
      </c>
      <c r="E23" s="10">
        <v>57</v>
      </c>
      <c r="F23" s="245"/>
      <c r="G23" s="79">
        <f t="shared" ref="G23" si="2">ROUND(E23*F23,2)</f>
        <v>0</v>
      </c>
      <c r="H23" s="9"/>
    </row>
    <row r="24" spans="1:8">
      <c r="A24" s="35" t="s">
        <v>456</v>
      </c>
      <c r="B24" s="38"/>
      <c r="C24" s="7" t="s">
        <v>10</v>
      </c>
      <c r="D24" s="56" t="s">
        <v>5</v>
      </c>
      <c r="E24" s="10">
        <v>30</v>
      </c>
      <c r="F24" s="245"/>
      <c r="G24" s="79">
        <f t="shared" ref="G24" si="3">ROUND(E24*F24,2)</f>
        <v>0</v>
      </c>
      <c r="H24" s="9"/>
    </row>
    <row r="25" spans="1:8">
      <c r="A25" s="35" t="s">
        <v>457</v>
      </c>
      <c r="B25" s="38"/>
      <c r="C25" s="7" t="s">
        <v>15</v>
      </c>
      <c r="D25" s="56" t="s">
        <v>5</v>
      </c>
      <c r="E25" s="265">
        <v>6</v>
      </c>
      <c r="F25" s="245"/>
      <c r="G25" s="79">
        <f t="shared" ref="G25:G29" si="4">ROUND(E25*F25,2)</f>
        <v>0</v>
      </c>
      <c r="H25" s="9"/>
    </row>
    <row r="26" spans="1:8">
      <c r="A26" s="35" t="s">
        <v>203</v>
      </c>
      <c r="B26" s="12"/>
      <c r="C26" s="7" t="s">
        <v>12</v>
      </c>
      <c r="D26" s="56" t="s">
        <v>6</v>
      </c>
      <c r="E26" s="265">
        <v>104</v>
      </c>
      <c r="F26" s="245"/>
      <c r="G26" s="79">
        <f t="shared" si="4"/>
        <v>0</v>
      </c>
      <c r="H26" s="9"/>
    </row>
    <row r="27" spans="1:8">
      <c r="A27" s="35" t="s">
        <v>458</v>
      </c>
      <c r="B27" s="12"/>
      <c r="C27" s="7" t="s">
        <v>14</v>
      </c>
      <c r="D27" s="56" t="s">
        <v>13</v>
      </c>
      <c r="E27" s="265">
        <v>600</v>
      </c>
      <c r="F27" s="245"/>
      <c r="G27" s="79">
        <f t="shared" ref="G27" si="5">ROUND(E27*F27,2)</f>
        <v>0</v>
      </c>
      <c r="H27" s="9"/>
    </row>
    <row r="28" spans="1:8" ht="25.5">
      <c r="A28" s="35" t="s">
        <v>459</v>
      </c>
      <c r="B28" s="273"/>
      <c r="C28" s="7" t="s">
        <v>311</v>
      </c>
      <c r="D28" s="56" t="s">
        <v>9</v>
      </c>
      <c r="E28" s="265">
        <v>6</v>
      </c>
      <c r="F28" s="245"/>
      <c r="G28" s="79">
        <f t="shared" ref="G28" si="6">ROUND(E28*F28,2)</f>
        <v>0</v>
      </c>
      <c r="H28" s="9"/>
    </row>
    <row r="29" spans="1:8">
      <c r="A29" s="35" t="s">
        <v>460</v>
      </c>
      <c r="B29" s="264"/>
      <c r="C29" s="7" t="s">
        <v>309</v>
      </c>
      <c r="D29" s="56" t="s">
        <v>199</v>
      </c>
      <c r="E29" s="265">
        <v>1</v>
      </c>
      <c r="F29" s="245"/>
      <c r="G29" s="261">
        <f t="shared" si="4"/>
        <v>0</v>
      </c>
      <c r="H29" s="9"/>
    </row>
    <row r="30" spans="1:8">
      <c r="A30" s="35"/>
      <c r="B30" s="38"/>
      <c r="C30" s="7"/>
      <c r="D30" s="8"/>
      <c r="E30" s="63"/>
      <c r="F30" s="246"/>
      <c r="G30" s="79"/>
      <c r="H30" s="9"/>
    </row>
    <row r="31" spans="1:8">
      <c r="A31" s="34" t="s">
        <v>204</v>
      </c>
      <c r="B31" s="37"/>
      <c r="C31" s="5" t="s">
        <v>205</v>
      </c>
      <c r="D31" s="11"/>
      <c r="E31" s="62"/>
      <c r="F31" s="247"/>
      <c r="G31" s="82">
        <f>SUM(G32:G44)</f>
        <v>0</v>
      </c>
      <c r="H31" s="6" t="e">
        <f>G31/$G$273</f>
        <v>#DIV/0!</v>
      </c>
    </row>
    <row r="32" spans="1:8" ht="25.5">
      <c r="A32" s="35" t="s">
        <v>206</v>
      </c>
      <c r="B32" s="38"/>
      <c r="C32" s="7" t="s">
        <v>16</v>
      </c>
      <c r="D32" s="56" t="s">
        <v>7</v>
      </c>
      <c r="E32" s="64">
        <v>10.15</v>
      </c>
      <c r="F32" s="245"/>
      <c r="G32" s="79">
        <f t="shared" si="0"/>
        <v>0</v>
      </c>
      <c r="H32" s="9"/>
    </row>
    <row r="33" spans="1:8">
      <c r="A33" s="35" t="s">
        <v>338</v>
      </c>
      <c r="B33" s="38"/>
      <c r="C33" s="7" t="s">
        <v>18</v>
      </c>
      <c r="D33" s="56" t="s">
        <v>5</v>
      </c>
      <c r="E33" s="64">
        <v>153.57</v>
      </c>
      <c r="F33" s="245"/>
      <c r="G33" s="79">
        <f t="shared" ref="G33" si="7">ROUND(E33*F33,2)</f>
        <v>0</v>
      </c>
      <c r="H33" s="9"/>
    </row>
    <row r="34" spans="1:8" ht="25.5">
      <c r="A34" s="35" t="s">
        <v>339</v>
      </c>
      <c r="B34" s="38"/>
      <c r="C34" s="7" t="s">
        <v>19</v>
      </c>
      <c r="D34" s="56" t="s">
        <v>6</v>
      </c>
      <c r="E34" s="64">
        <v>28</v>
      </c>
      <c r="F34" s="245"/>
      <c r="G34" s="79">
        <f t="shared" ref="G34" si="8">ROUND(E34*F34,2)</f>
        <v>0</v>
      </c>
      <c r="H34" s="9"/>
    </row>
    <row r="35" spans="1:8">
      <c r="A35" s="35" t="s">
        <v>340</v>
      </c>
      <c r="B35" s="38"/>
      <c r="C35" s="7" t="s">
        <v>20</v>
      </c>
      <c r="D35" s="56" t="s">
        <v>5</v>
      </c>
      <c r="E35" s="64">
        <v>20</v>
      </c>
      <c r="F35" s="245"/>
      <c r="G35" s="79">
        <f t="shared" ref="G35" si="9">ROUND(E35*F35,2)</f>
        <v>0</v>
      </c>
      <c r="H35" s="9"/>
    </row>
    <row r="36" spans="1:8">
      <c r="A36" s="35" t="s">
        <v>341</v>
      </c>
      <c r="B36" s="38"/>
      <c r="C36" s="7" t="s">
        <v>22</v>
      </c>
      <c r="D36" s="56" t="s">
        <v>5</v>
      </c>
      <c r="E36" s="66">
        <v>84.65</v>
      </c>
      <c r="F36" s="245"/>
      <c r="G36" s="79">
        <f t="shared" si="0"/>
        <v>0</v>
      </c>
      <c r="H36" s="9"/>
    </row>
    <row r="37" spans="1:8">
      <c r="A37" s="35" t="s">
        <v>342</v>
      </c>
      <c r="B37" s="38"/>
      <c r="C37" s="7" t="s">
        <v>23</v>
      </c>
      <c r="D37" s="56" t="s">
        <v>5</v>
      </c>
      <c r="E37" s="66">
        <v>53.07</v>
      </c>
      <c r="F37" s="245"/>
      <c r="G37" s="79">
        <f t="shared" si="0"/>
        <v>0</v>
      </c>
      <c r="H37" s="9"/>
    </row>
    <row r="38" spans="1:8" ht="25.5">
      <c r="A38" s="35" t="s">
        <v>343</v>
      </c>
      <c r="B38" s="38"/>
      <c r="C38" s="7" t="s">
        <v>17</v>
      </c>
      <c r="D38" s="56" t="s">
        <v>7</v>
      </c>
      <c r="E38" s="66">
        <v>14.7</v>
      </c>
      <c r="F38" s="245"/>
      <c r="G38" s="79">
        <f t="shared" ref="G38:G39" si="10">ROUND(E38*F38,2)</f>
        <v>0</v>
      </c>
      <c r="H38" s="9"/>
    </row>
    <row r="39" spans="1:8">
      <c r="A39" s="35" t="s">
        <v>344</v>
      </c>
      <c r="B39" s="38"/>
      <c r="C39" s="7" t="s">
        <v>24</v>
      </c>
      <c r="D39" s="56" t="s">
        <v>5</v>
      </c>
      <c r="E39" s="66">
        <v>15</v>
      </c>
      <c r="F39" s="245"/>
      <c r="G39" s="79">
        <f t="shared" si="10"/>
        <v>0</v>
      </c>
      <c r="H39" s="9"/>
    </row>
    <row r="40" spans="1:8">
      <c r="A40" s="35" t="s">
        <v>345</v>
      </c>
      <c r="B40" s="38"/>
      <c r="C40" s="7" t="s">
        <v>25</v>
      </c>
      <c r="D40" s="56" t="s">
        <v>5</v>
      </c>
      <c r="E40" s="68">
        <v>19.38</v>
      </c>
      <c r="F40" s="245"/>
      <c r="G40" s="79">
        <f t="shared" ref="G40" si="11">ROUND(E40*F40,2)</f>
        <v>0</v>
      </c>
      <c r="H40" s="9"/>
    </row>
    <row r="41" spans="1:8" ht="25.5">
      <c r="A41" s="35" t="s">
        <v>346</v>
      </c>
      <c r="B41" s="38"/>
      <c r="C41" s="7" t="s">
        <v>26</v>
      </c>
      <c r="D41" s="56" t="s">
        <v>7</v>
      </c>
      <c r="E41" s="66">
        <v>56.920900000000003</v>
      </c>
      <c r="F41" s="245"/>
      <c r="G41" s="79">
        <f t="shared" si="0"/>
        <v>0</v>
      </c>
      <c r="H41" s="9"/>
    </row>
    <row r="42" spans="1:8" ht="25.5">
      <c r="A42" s="35" t="s">
        <v>347</v>
      </c>
      <c r="B42" s="38"/>
      <c r="C42" s="7" t="s">
        <v>183</v>
      </c>
      <c r="D42" s="56" t="s">
        <v>7</v>
      </c>
      <c r="E42" s="66">
        <v>56.920900000000003</v>
      </c>
      <c r="F42" s="245"/>
      <c r="G42" s="79">
        <f t="shared" si="0"/>
        <v>0</v>
      </c>
      <c r="H42" s="9"/>
    </row>
    <row r="43" spans="1:8" ht="38.25">
      <c r="A43" s="35" t="s">
        <v>348</v>
      </c>
      <c r="B43" s="221"/>
      <c r="C43" s="7" t="s">
        <v>393</v>
      </c>
      <c r="D43" s="56" t="s">
        <v>199</v>
      </c>
      <c r="E43" s="66">
        <v>3426.77</v>
      </c>
      <c r="F43" s="245"/>
      <c r="G43" s="79">
        <f t="shared" si="0"/>
        <v>0</v>
      </c>
      <c r="H43" s="9"/>
    </row>
    <row r="44" spans="1:8">
      <c r="A44" s="35"/>
      <c r="B44" s="38"/>
      <c r="C44" s="256"/>
      <c r="D44" s="8"/>
      <c r="E44" s="66"/>
      <c r="F44" s="246"/>
      <c r="G44" s="79"/>
      <c r="H44" s="9"/>
    </row>
    <row r="45" spans="1:8">
      <c r="A45" s="34" t="s">
        <v>207</v>
      </c>
      <c r="B45" s="37"/>
      <c r="C45" s="5" t="s">
        <v>208</v>
      </c>
      <c r="D45" s="11"/>
      <c r="E45" s="62"/>
      <c r="F45" s="247"/>
      <c r="G45" s="82">
        <f>SUM(G46:G55)</f>
        <v>0</v>
      </c>
      <c r="H45" s="6" t="e">
        <f>G45/$G$273</f>
        <v>#DIV/0!</v>
      </c>
    </row>
    <row r="46" spans="1:8">
      <c r="A46" s="35" t="s">
        <v>209</v>
      </c>
      <c r="B46" s="38"/>
      <c r="C46" s="7" t="s">
        <v>312</v>
      </c>
      <c r="D46" s="56" t="s">
        <v>21</v>
      </c>
      <c r="E46" s="64">
        <v>1375</v>
      </c>
      <c r="F46" s="245"/>
      <c r="G46" s="79">
        <f t="shared" ref="G46" si="12">ROUND(E46*F46,2)</f>
        <v>0</v>
      </c>
      <c r="H46" s="9"/>
    </row>
    <row r="47" spans="1:8">
      <c r="A47" s="35" t="s">
        <v>210</v>
      </c>
      <c r="B47" s="38"/>
      <c r="C47" s="7" t="s">
        <v>31</v>
      </c>
      <c r="D47" s="56" t="s">
        <v>21</v>
      </c>
      <c r="E47" s="64">
        <v>22</v>
      </c>
      <c r="F47" s="245"/>
      <c r="G47" s="79">
        <f t="shared" ref="G47" si="13">ROUND(E47*F47,2)</f>
        <v>0</v>
      </c>
      <c r="H47" s="9"/>
    </row>
    <row r="48" spans="1:8">
      <c r="A48" s="35" t="s">
        <v>211</v>
      </c>
      <c r="B48" s="38"/>
      <c r="C48" s="7" t="s">
        <v>32</v>
      </c>
      <c r="D48" s="56" t="s">
        <v>7</v>
      </c>
      <c r="E48" s="64">
        <v>1.22</v>
      </c>
      <c r="F48" s="245"/>
      <c r="G48" s="79">
        <f t="shared" ref="G48" si="14">ROUND(E48*F48,2)</f>
        <v>0</v>
      </c>
      <c r="H48" s="9"/>
    </row>
    <row r="49" spans="1:8">
      <c r="A49" s="35" t="s">
        <v>212</v>
      </c>
      <c r="B49" s="38"/>
      <c r="C49" s="7" t="s">
        <v>33</v>
      </c>
      <c r="D49" s="56" t="s">
        <v>7</v>
      </c>
      <c r="E49" s="64">
        <v>12.5</v>
      </c>
      <c r="F49" s="245"/>
      <c r="G49" s="79">
        <f>ROUND(E49*F49,2)</f>
        <v>0</v>
      </c>
      <c r="H49" s="9"/>
    </row>
    <row r="50" spans="1:8">
      <c r="A50" s="35" t="s">
        <v>349</v>
      </c>
      <c r="B50" s="38"/>
      <c r="C50" s="7" t="s">
        <v>34</v>
      </c>
      <c r="D50" s="56" t="s">
        <v>7</v>
      </c>
      <c r="E50" s="64">
        <v>13.72</v>
      </c>
      <c r="F50" s="245"/>
      <c r="G50" s="79">
        <f>ROUND(E50*F50,2)</f>
        <v>0</v>
      </c>
      <c r="H50" s="9"/>
    </row>
    <row r="51" spans="1:8">
      <c r="A51" s="35" t="s">
        <v>350</v>
      </c>
      <c r="B51" s="38"/>
      <c r="C51" s="7" t="s">
        <v>30</v>
      </c>
      <c r="D51" s="56" t="s">
        <v>5</v>
      </c>
      <c r="E51" s="64">
        <v>53</v>
      </c>
      <c r="F51" s="245"/>
      <c r="G51" s="79">
        <f t="shared" ref="G51" si="15">ROUND(E51*F51,2)</f>
        <v>0</v>
      </c>
      <c r="H51" s="9"/>
    </row>
    <row r="52" spans="1:8">
      <c r="A52" s="35" t="s">
        <v>351</v>
      </c>
      <c r="B52" s="38"/>
      <c r="C52" s="7" t="s">
        <v>27</v>
      </c>
      <c r="D52" s="56" t="s">
        <v>28</v>
      </c>
      <c r="E52" s="64">
        <v>50</v>
      </c>
      <c r="F52" s="245"/>
      <c r="G52" s="79">
        <f t="shared" ref="G52:G53" si="16">ROUND(E52*F52,2)</f>
        <v>0</v>
      </c>
      <c r="H52" s="9"/>
    </row>
    <row r="53" spans="1:8">
      <c r="A53" s="35" t="s">
        <v>352</v>
      </c>
      <c r="B53" s="38"/>
      <c r="C53" s="7" t="s">
        <v>29</v>
      </c>
      <c r="D53" s="56" t="s">
        <v>7</v>
      </c>
      <c r="E53" s="64">
        <v>25</v>
      </c>
      <c r="F53" s="245"/>
      <c r="G53" s="79">
        <f t="shared" si="16"/>
        <v>0</v>
      </c>
      <c r="H53" s="9"/>
    </row>
    <row r="54" spans="1:8" ht="25.5">
      <c r="A54" s="35" t="s">
        <v>353</v>
      </c>
      <c r="B54" s="38"/>
      <c r="C54" s="7" t="s">
        <v>533</v>
      </c>
      <c r="D54" s="56" t="s">
        <v>5</v>
      </c>
      <c r="E54" s="64">
        <v>40</v>
      </c>
      <c r="F54" s="245"/>
      <c r="G54" s="79">
        <f t="shared" ref="G54" si="17">ROUND(E54*F54,2)</f>
        <v>0</v>
      </c>
      <c r="H54" s="9"/>
    </row>
    <row r="55" spans="1:8">
      <c r="A55" s="35"/>
      <c r="B55" s="38"/>
      <c r="C55" s="7"/>
      <c r="D55" s="56"/>
      <c r="E55" s="64"/>
      <c r="F55" s="245"/>
      <c r="G55" s="79"/>
      <c r="H55" s="9"/>
    </row>
    <row r="56" spans="1:8">
      <c r="A56" s="34" t="s">
        <v>213</v>
      </c>
      <c r="B56" s="37"/>
      <c r="C56" s="5" t="s">
        <v>332</v>
      </c>
      <c r="D56" s="11"/>
      <c r="E56" s="62"/>
      <c r="F56" s="247"/>
      <c r="G56" s="82">
        <f>SUM(G57:G58)</f>
        <v>0</v>
      </c>
      <c r="H56" s="6" t="e">
        <f>G56/$G$273</f>
        <v>#DIV/0!</v>
      </c>
    </row>
    <row r="57" spans="1:8" ht="25.5">
      <c r="A57" s="35" t="s">
        <v>215</v>
      </c>
      <c r="B57" s="38"/>
      <c r="C57" s="7" t="s">
        <v>91</v>
      </c>
      <c r="D57" s="56" t="s">
        <v>5</v>
      </c>
      <c r="E57" s="64">
        <v>37.44</v>
      </c>
      <c r="F57" s="245"/>
      <c r="G57" s="79">
        <f t="shared" ref="G57" si="18">ROUND(E57*F57,2)</f>
        <v>0</v>
      </c>
      <c r="H57" s="9"/>
    </row>
    <row r="58" spans="1:8">
      <c r="A58" s="35"/>
      <c r="B58" s="38"/>
      <c r="C58" s="7"/>
      <c r="D58" s="56"/>
      <c r="E58" s="64"/>
      <c r="F58" s="245"/>
      <c r="G58" s="79"/>
      <c r="H58" s="9"/>
    </row>
    <row r="59" spans="1:8">
      <c r="A59" s="34" t="s">
        <v>216</v>
      </c>
      <c r="B59" s="37"/>
      <c r="C59" s="5" t="s">
        <v>214</v>
      </c>
      <c r="D59" s="11"/>
      <c r="E59" s="62"/>
      <c r="F59" s="247"/>
      <c r="G59" s="82">
        <f>SUM(G60:G69)</f>
        <v>0</v>
      </c>
      <c r="H59" s="6" t="e">
        <f>G59/$G$273</f>
        <v>#DIV/0!</v>
      </c>
    </row>
    <row r="60" spans="1:8">
      <c r="A60" s="35" t="s">
        <v>218</v>
      </c>
      <c r="B60" s="38"/>
      <c r="C60" s="7" t="s">
        <v>39</v>
      </c>
      <c r="D60" s="56" t="s">
        <v>5</v>
      </c>
      <c r="E60" s="64">
        <v>28.6</v>
      </c>
      <c r="F60" s="245"/>
      <c r="G60" s="79">
        <f t="shared" ref="G60" si="19">ROUND(E60*F60,2)</f>
        <v>0</v>
      </c>
      <c r="H60" s="9"/>
    </row>
    <row r="61" spans="1:8">
      <c r="A61" s="35" t="s">
        <v>218</v>
      </c>
      <c r="B61" s="38"/>
      <c r="C61" s="7" t="s">
        <v>40</v>
      </c>
      <c r="D61" s="56" t="s">
        <v>5</v>
      </c>
      <c r="E61" s="64">
        <v>14.08</v>
      </c>
      <c r="F61" s="245"/>
      <c r="G61" s="79">
        <f t="shared" ref="G61" si="20">ROUND(E61*F61,2)</f>
        <v>0</v>
      </c>
      <c r="H61" s="9"/>
    </row>
    <row r="62" spans="1:8">
      <c r="A62" s="35" t="s">
        <v>354</v>
      </c>
      <c r="B62" s="38"/>
      <c r="C62" s="7" t="s">
        <v>37</v>
      </c>
      <c r="D62" s="56" t="s">
        <v>5</v>
      </c>
      <c r="E62" s="64">
        <v>42.45</v>
      </c>
      <c r="F62" s="245"/>
      <c r="G62" s="79">
        <f t="shared" ref="G62:G65" si="21">ROUND(E62*F62,2)</f>
        <v>0</v>
      </c>
      <c r="H62" s="9"/>
    </row>
    <row r="63" spans="1:8">
      <c r="A63" s="35" t="s">
        <v>219</v>
      </c>
      <c r="B63" s="38"/>
      <c r="C63" s="7" t="s">
        <v>38</v>
      </c>
      <c r="D63" s="56" t="s">
        <v>5</v>
      </c>
      <c r="E63" s="64">
        <v>125.52</v>
      </c>
      <c r="F63" s="245"/>
      <c r="G63" s="79">
        <f t="shared" si="21"/>
        <v>0</v>
      </c>
      <c r="H63" s="9"/>
    </row>
    <row r="64" spans="1:8">
      <c r="A64" s="35" t="s">
        <v>220</v>
      </c>
      <c r="B64" s="38"/>
      <c r="C64" s="7" t="s">
        <v>45</v>
      </c>
      <c r="D64" s="56" t="s">
        <v>7</v>
      </c>
      <c r="E64" s="64">
        <v>2.79</v>
      </c>
      <c r="F64" s="245"/>
      <c r="G64" s="79">
        <f t="shared" ref="G64" si="22">ROUND(E64*F64,2)</f>
        <v>0</v>
      </c>
      <c r="H64" s="9"/>
    </row>
    <row r="65" spans="1:8" ht="25.5">
      <c r="A65" s="35" t="s">
        <v>221</v>
      </c>
      <c r="B65" s="38"/>
      <c r="C65" s="7" t="s">
        <v>313</v>
      </c>
      <c r="D65" s="56" t="s">
        <v>5</v>
      </c>
      <c r="E65" s="64">
        <v>18.899999999999999</v>
      </c>
      <c r="F65" s="245"/>
      <c r="G65" s="79">
        <f t="shared" si="21"/>
        <v>0</v>
      </c>
      <c r="H65" s="9"/>
    </row>
    <row r="66" spans="1:8">
      <c r="A66" s="35" t="s">
        <v>390</v>
      </c>
      <c r="B66" s="38"/>
      <c r="C66" s="7" t="s">
        <v>58</v>
      </c>
      <c r="D66" s="56" t="s">
        <v>5</v>
      </c>
      <c r="E66" s="64">
        <v>421.29999999999995</v>
      </c>
      <c r="F66" s="245"/>
      <c r="G66" s="79">
        <f t="shared" ref="G66:G68" si="23">ROUND(E66*F66,2)</f>
        <v>0</v>
      </c>
      <c r="H66" s="9"/>
    </row>
    <row r="67" spans="1:8">
      <c r="A67" s="35" t="s">
        <v>391</v>
      </c>
      <c r="B67" s="38"/>
      <c r="C67" s="7" t="s">
        <v>59</v>
      </c>
      <c r="D67" s="56" t="s">
        <v>5</v>
      </c>
      <c r="E67" s="64">
        <v>421.29999999999995</v>
      </c>
      <c r="F67" s="245"/>
      <c r="G67" s="79">
        <f t="shared" si="23"/>
        <v>0</v>
      </c>
      <c r="H67" s="9"/>
    </row>
    <row r="68" spans="1:8">
      <c r="A68" s="35" t="s">
        <v>392</v>
      </c>
      <c r="B68" s="38"/>
      <c r="C68" s="7" t="s">
        <v>60</v>
      </c>
      <c r="D68" s="56" t="s">
        <v>5</v>
      </c>
      <c r="E68" s="64">
        <v>99.12</v>
      </c>
      <c r="F68" s="245"/>
      <c r="G68" s="79">
        <f t="shared" si="23"/>
        <v>0</v>
      </c>
      <c r="H68" s="9"/>
    </row>
    <row r="69" spans="1:8">
      <c r="A69" s="41"/>
      <c r="B69" s="40"/>
      <c r="C69" s="7"/>
      <c r="D69" s="8"/>
      <c r="E69" s="68"/>
      <c r="F69" s="246"/>
      <c r="G69" s="79"/>
      <c r="H69" s="9"/>
    </row>
    <row r="70" spans="1:8">
      <c r="A70" s="34" t="s">
        <v>222</v>
      </c>
      <c r="B70" s="37"/>
      <c r="C70" s="5" t="s">
        <v>217</v>
      </c>
      <c r="D70" s="11"/>
      <c r="E70" s="62"/>
      <c r="F70" s="247"/>
      <c r="G70" s="82">
        <f>SUM(G71:G76)</f>
        <v>0</v>
      </c>
      <c r="H70" s="6" t="e">
        <f>G70/$G$273</f>
        <v>#DIV/0!</v>
      </c>
    </row>
    <row r="71" spans="1:8" ht="25.5">
      <c r="A71" s="41" t="s">
        <v>224</v>
      </c>
      <c r="B71" s="181"/>
      <c r="C71" s="7" t="s">
        <v>314</v>
      </c>
      <c r="D71" s="56" t="s">
        <v>5</v>
      </c>
      <c r="E71" s="68">
        <v>137.67000000000002</v>
      </c>
      <c r="F71" s="245"/>
      <c r="G71" s="79">
        <f t="shared" ref="G71" si="24">ROUND(E71*F71,2)</f>
        <v>0</v>
      </c>
      <c r="H71" s="9"/>
    </row>
    <row r="72" spans="1:8">
      <c r="A72" s="41" t="s">
        <v>225</v>
      </c>
      <c r="B72" s="181"/>
      <c r="C72" s="7" t="s">
        <v>51</v>
      </c>
      <c r="D72" s="56" t="s">
        <v>21</v>
      </c>
      <c r="E72" s="68">
        <v>4818.4500000000007</v>
      </c>
      <c r="F72" s="245"/>
      <c r="G72" s="79">
        <f t="shared" ref="G72" si="25">ROUND(E72*F72,2)</f>
        <v>0</v>
      </c>
      <c r="H72" s="9"/>
    </row>
    <row r="73" spans="1:8">
      <c r="A73" s="41" t="s">
        <v>226</v>
      </c>
      <c r="B73" s="181"/>
      <c r="C73" s="7" t="s">
        <v>56</v>
      </c>
      <c r="D73" s="56" t="s">
        <v>6</v>
      </c>
      <c r="E73" s="68">
        <v>21</v>
      </c>
      <c r="F73" s="245"/>
      <c r="G73" s="79">
        <f t="shared" ref="G73" si="26">ROUND(E73*F73,2)</f>
        <v>0</v>
      </c>
      <c r="H73" s="266"/>
    </row>
    <row r="74" spans="1:8">
      <c r="A74" s="41" t="s">
        <v>355</v>
      </c>
      <c r="B74" s="181"/>
      <c r="C74" s="7" t="s">
        <v>54</v>
      </c>
      <c r="D74" s="56" t="s">
        <v>6</v>
      </c>
      <c r="E74" s="68">
        <v>43.72</v>
      </c>
      <c r="F74" s="245"/>
      <c r="G74" s="79">
        <f t="shared" ref="G74:G75" si="27">ROUND(E74*F74,2)</f>
        <v>0</v>
      </c>
      <c r="H74" s="266"/>
    </row>
    <row r="75" spans="1:8">
      <c r="A75" s="41" t="s">
        <v>356</v>
      </c>
      <c r="B75" s="181"/>
      <c r="C75" s="7" t="s">
        <v>55</v>
      </c>
      <c r="D75" s="56" t="s">
        <v>6</v>
      </c>
      <c r="E75" s="68">
        <v>30.12</v>
      </c>
      <c r="F75" s="245"/>
      <c r="G75" s="79">
        <f t="shared" si="27"/>
        <v>0</v>
      </c>
      <c r="H75" s="266"/>
    </row>
    <row r="76" spans="1:8">
      <c r="A76" s="41"/>
      <c r="B76" s="57"/>
      <c r="C76" s="7"/>
      <c r="D76" s="8"/>
      <c r="E76" s="68"/>
      <c r="F76" s="246"/>
      <c r="G76" s="79"/>
      <c r="H76" s="9"/>
    </row>
    <row r="77" spans="1:8">
      <c r="A77" s="34" t="s">
        <v>227</v>
      </c>
      <c r="B77" s="37"/>
      <c r="C77" s="5" t="s">
        <v>223</v>
      </c>
      <c r="D77" s="11"/>
      <c r="E77" s="62"/>
      <c r="F77" s="247"/>
      <c r="G77" s="82">
        <f>SUM(G78:G88)</f>
        <v>0</v>
      </c>
      <c r="H77" s="6" t="e">
        <f>G77/$G$273</f>
        <v>#DIV/0!</v>
      </c>
    </row>
    <row r="78" spans="1:8">
      <c r="A78" s="42" t="s">
        <v>229</v>
      </c>
      <c r="B78" s="39"/>
      <c r="C78" s="7" t="s">
        <v>57</v>
      </c>
      <c r="D78" s="56" t="s">
        <v>7</v>
      </c>
      <c r="E78" s="66">
        <v>5.3</v>
      </c>
      <c r="F78" s="245"/>
      <c r="G78" s="79">
        <f t="shared" ref="G78:G86" si="28">ROUND(E78*F78,2)</f>
        <v>0</v>
      </c>
      <c r="H78" s="9"/>
    </row>
    <row r="79" spans="1:8" ht="25.5">
      <c r="A79" s="42" t="s">
        <v>230</v>
      </c>
      <c r="B79" s="39"/>
      <c r="C79" s="7" t="s">
        <v>317</v>
      </c>
      <c r="D79" s="56" t="s">
        <v>5</v>
      </c>
      <c r="E79" s="66">
        <v>26.52</v>
      </c>
      <c r="F79" s="245"/>
      <c r="G79" s="79">
        <f t="shared" ref="G79:G85" si="29">ROUND(E79*F79,2)</f>
        <v>0</v>
      </c>
      <c r="H79" s="9"/>
    </row>
    <row r="80" spans="1:8" ht="25.5">
      <c r="A80" s="42" t="s">
        <v>326</v>
      </c>
      <c r="B80" s="39"/>
      <c r="C80" s="7" t="s">
        <v>318</v>
      </c>
      <c r="D80" s="56" t="s">
        <v>6</v>
      </c>
      <c r="E80" s="66">
        <v>43.6</v>
      </c>
      <c r="F80" s="245"/>
      <c r="G80" s="79">
        <f t="shared" si="29"/>
        <v>0</v>
      </c>
      <c r="H80" s="9"/>
    </row>
    <row r="81" spans="1:8" ht="38.25">
      <c r="A81" s="42" t="s">
        <v>357</v>
      </c>
      <c r="B81" s="39"/>
      <c r="C81" s="7" t="s">
        <v>316</v>
      </c>
      <c r="D81" s="56" t="s">
        <v>5</v>
      </c>
      <c r="E81" s="66">
        <v>26.55</v>
      </c>
      <c r="F81" s="245"/>
      <c r="G81" s="79">
        <f t="shared" ref="G81:G83" si="30">ROUND(E81*F81,2)</f>
        <v>0</v>
      </c>
      <c r="H81" s="9"/>
    </row>
    <row r="82" spans="1:8" ht="25.5">
      <c r="A82" s="42" t="s">
        <v>358</v>
      </c>
      <c r="B82" s="39"/>
      <c r="C82" s="7" t="s">
        <v>315</v>
      </c>
      <c r="D82" s="56" t="s">
        <v>5</v>
      </c>
      <c r="E82" s="66">
        <v>108.9</v>
      </c>
      <c r="F82" s="245"/>
      <c r="G82" s="79">
        <f t="shared" si="30"/>
        <v>0</v>
      </c>
      <c r="H82" s="9"/>
    </row>
    <row r="83" spans="1:8" ht="25.5">
      <c r="A83" s="42" t="s">
        <v>359</v>
      </c>
      <c r="B83" s="39"/>
      <c r="C83" s="7" t="s">
        <v>64</v>
      </c>
      <c r="D83" s="56" t="s">
        <v>5</v>
      </c>
      <c r="E83" s="66">
        <v>108.9</v>
      </c>
      <c r="F83" s="245"/>
      <c r="G83" s="79">
        <f t="shared" si="30"/>
        <v>0</v>
      </c>
      <c r="H83" s="9"/>
    </row>
    <row r="84" spans="1:8">
      <c r="A84" s="42" t="s">
        <v>360</v>
      </c>
      <c r="B84" s="39"/>
      <c r="C84" s="7" t="s">
        <v>65</v>
      </c>
      <c r="D84" s="56" t="s">
        <v>5</v>
      </c>
      <c r="E84" s="66">
        <v>0.84</v>
      </c>
      <c r="F84" s="245"/>
      <c r="G84" s="79">
        <f t="shared" si="29"/>
        <v>0</v>
      </c>
      <c r="H84" s="9"/>
    </row>
    <row r="85" spans="1:8">
      <c r="A85" s="42" t="s">
        <v>361</v>
      </c>
      <c r="B85" s="39"/>
      <c r="C85" s="7" t="s">
        <v>62</v>
      </c>
      <c r="D85" s="56" t="s">
        <v>5</v>
      </c>
      <c r="E85" s="66">
        <v>55.2</v>
      </c>
      <c r="F85" s="245"/>
      <c r="G85" s="79">
        <f t="shared" si="29"/>
        <v>0</v>
      </c>
      <c r="H85" s="9"/>
    </row>
    <row r="86" spans="1:8">
      <c r="A86" s="42" t="s">
        <v>362</v>
      </c>
      <c r="B86" s="39"/>
      <c r="C86" s="7" t="s">
        <v>61</v>
      </c>
      <c r="D86" s="56" t="s">
        <v>6</v>
      </c>
      <c r="E86" s="66">
        <v>40.5</v>
      </c>
      <c r="F86" s="245"/>
      <c r="G86" s="79">
        <f t="shared" si="28"/>
        <v>0</v>
      </c>
      <c r="H86" s="9"/>
    </row>
    <row r="87" spans="1:8">
      <c r="A87" s="42" t="s">
        <v>363</v>
      </c>
      <c r="B87" s="237"/>
      <c r="C87" s="7" t="s">
        <v>63</v>
      </c>
      <c r="D87" s="56" t="s">
        <v>5</v>
      </c>
      <c r="E87" s="66">
        <v>55.2</v>
      </c>
      <c r="F87" s="245"/>
      <c r="G87" s="79">
        <f t="shared" ref="G87" si="31">ROUND(E87*F87,2)</f>
        <v>0</v>
      </c>
      <c r="H87" s="9"/>
    </row>
    <row r="88" spans="1:8">
      <c r="A88" s="42"/>
      <c r="B88" s="39"/>
      <c r="C88" s="7"/>
      <c r="D88" s="8"/>
      <c r="E88" s="66"/>
      <c r="F88" s="246"/>
      <c r="G88" s="79"/>
      <c r="H88" s="9"/>
    </row>
    <row r="89" spans="1:8">
      <c r="A89" s="34" t="s">
        <v>231</v>
      </c>
      <c r="B89" s="37"/>
      <c r="C89" s="5" t="s">
        <v>228</v>
      </c>
      <c r="D89" s="11"/>
      <c r="E89" s="62"/>
      <c r="F89" s="247"/>
      <c r="G89" s="82">
        <f>SUM(G90:G92)</f>
        <v>0</v>
      </c>
      <c r="H89" s="6" t="e">
        <f>G89/$G$273</f>
        <v>#DIV/0!</v>
      </c>
    </row>
    <row r="90" spans="1:8">
      <c r="A90" s="42" t="s">
        <v>233</v>
      </c>
      <c r="B90" s="39"/>
      <c r="C90" s="7" t="s">
        <v>319</v>
      </c>
      <c r="D90" s="56" t="s">
        <v>5</v>
      </c>
      <c r="E90" s="66">
        <v>968.93999999999994</v>
      </c>
      <c r="F90" s="245"/>
      <c r="G90" s="79">
        <f>ROUND(E90*F90,2)</f>
        <v>0</v>
      </c>
      <c r="H90" s="9"/>
    </row>
    <row r="91" spans="1:8" ht="25.5">
      <c r="A91" s="42" t="s">
        <v>364</v>
      </c>
      <c r="B91" s="39"/>
      <c r="C91" s="7" t="s">
        <v>320</v>
      </c>
      <c r="D91" s="56" t="s">
        <v>5</v>
      </c>
      <c r="E91" s="66">
        <v>129.81</v>
      </c>
      <c r="F91" s="245"/>
      <c r="G91" s="79">
        <f>ROUND(E91*F91,2)</f>
        <v>0</v>
      </c>
      <c r="H91" s="9"/>
    </row>
    <row r="92" spans="1:8">
      <c r="A92" s="42"/>
      <c r="B92" s="39"/>
      <c r="C92" s="7"/>
      <c r="D92" s="8"/>
      <c r="E92" s="66"/>
      <c r="F92" s="246"/>
      <c r="G92" s="79"/>
      <c r="H92" s="9"/>
    </row>
    <row r="93" spans="1:8" ht="25.5">
      <c r="A93" s="34" t="s">
        <v>234</v>
      </c>
      <c r="B93" s="37"/>
      <c r="C93" s="5" t="s">
        <v>232</v>
      </c>
      <c r="D93" s="11"/>
      <c r="E93" s="62"/>
      <c r="F93" s="247"/>
      <c r="G93" s="82">
        <f>SUM(G94:G126)</f>
        <v>0</v>
      </c>
      <c r="H93" s="6" t="e">
        <f>G93/$G$273</f>
        <v>#DIV/0!</v>
      </c>
    </row>
    <row r="94" spans="1:8">
      <c r="A94" s="42" t="s">
        <v>235</v>
      </c>
      <c r="B94" s="39"/>
      <c r="C94" s="7" t="s">
        <v>70</v>
      </c>
      <c r="D94" s="56" t="s">
        <v>0</v>
      </c>
      <c r="E94" s="67">
        <v>5</v>
      </c>
      <c r="F94" s="245"/>
      <c r="G94" s="79">
        <f t="shared" ref="G94:G107" si="32">ROUND(E94*F94,2)</f>
        <v>0</v>
      </c>
      <c r="H94" s="9"/>
    </row>
    <row r="95" spans="1:8">
      <c r="A95" s="42" t="s">
        <v>236</v>
      </c>
      <c r="B95" s="39"/>
      <c r="C95" s="7" t="s">
        <v>71</v>
      </c>
      <c r="D95" s="56" t="s">
        <v>0</v>
      </c>
      <c r="E95" s="67">
        <v>1</v>
      </c>
      <c r="F95" s="245"/>
      <c r="G95" s="79">
        <f t="shared" ref="G95:G101" si="33">ROUND(E95*F95,2)</f>
        <v>0</v>
      </c>
      <c r="H95" s="9"/>
    </row>
    <row r="96" spans="1:8" ht="25.5">
      <c r="A96" s="42" t="s">
        <v>237</v>
      </c>
      <c r="B96" s="39"/>
      <c r="C96" s="7" t="s">
        <v>322</v>
      </c>
      <c r="D96" s="56" t="s">
        <v>5</v>
      </c>
      <c r="E96" s="67">
        <v>2.7</v>
      </c>
      <c r="F96" s="245"/>
      <c r="G96" s="79">
        <f t="shared" si="33"/>
        <v>0</v>
      </c>
      <c r="H96" s="9"/>
    </row>
    <row r="97" spans="1:8">
      <c r="A97" s="42" t="s">
        <v>324</v>
      </c>
      <c r="B97" s="39"/>
      <c r="C97" s="7" t="s">
        <v>79</v>
      </c>
      <c r="D97" s="56" t="s">
        <v>5</v>
      </c>
      <c r="E97" s="67">
        <v>2.7</v>
      </c>
      <c r="F97" s="245"/>
      <c r="G97" s="79">
        <f t="shared" si="33"/>
        <v>0</v>
      </c>
      <c r="H97" s="9"/>
    </row>
    <row r="98" spans="1:8">
      <c r="A98" s="42" t="s">
        <v>327</v>
      </c>
      <c r="B98" s="39"/>
      <c r="C98" s="7" t="s">
        <v>534</v>
      </c>
      <c r="D98" s="56" t="s">
        <v>5</v>
      </c>
      <c r="E98" s="67">
        <v>2.64</v>
      </c>
      <c r="F98" s="245"/>
      <c r="G98" s="79">
        <f t="shared" si="33"/>
        <v>0</v>
      </c>
      <c r="H98" s="9"/>
    </row>
    <row r="99" spans="1:8" ht="25.5">
      <c r="A99" s="42" t="s">
        <v>328</v>
      </c>
      <c r="B99" s="39"/>
      <c r="C99" s="7" t="s">
        <v>67</v>
      </c>
      <c r="D99" s="56" t="s">
        <v>5</v>
      </c>
      <c r="E99" s="67">
        <v>1.6</v>
      </c>
      <c r="F99" s="245"/>
      <c r="G99" s="79">
        <f t="shared" si="33"/>
        <v>0</v>
      </c>
      <c r="H99" s="9"/>
    </row>
    <row r="100" spans="1:8" ht="25.5">
      <c r="A100" s="42" t="s">
        <v>329</v>
      </c>
      <c r="B100" s="39"/>
      <c r="C100" s="7" t="s">
        <v>81</v>
      </c>
      <c r="D100" s="56" t="s">
        <v>6</v>
      </c>
      <c r="E100" s="67">
        <v>137.27000000000001</v>
      </c>
      <c r="F100" s="245"/>
      <c r="G100" s="79">
        <f t="shared" si="33"/>
        <v>0</v>
      </c>
      <c r="H100" s="9"/>
    </row>
    <row r="101" spans="1:8">
      <c r="A101" s="42" t="s">
        <v>330</v>
      </c>
      <c r="B101" s="39"/>
      <c r="C101" s="7" t="s">
        <v>75</v>
      </c>
      <c r="D101" s="56" t="s">
        <v>5</v>
      </c>
      <c r="E101" s="67">
        <v>60</v>
      </c>
      <c r="F101" s="245"/>
      <c r="G101" s="79">
        <f t="shared" si="33"/>
        <v>0</v>
      </c>
      <c r="H101" s="9"/>
    </row>
    <row r="102" spans="1:8">
      <c r="A102" s="42" t="s">
        <v>331</v>
      </c>
      <c r="B102" s="39"/>
      <c r="C102" s="7" t="s">
        <v>77</v>
      </c>
      <c r="D102" s="56" t="s">
        <v>5</v>
      </c>
      <c r="E102" s="67">
        <v>60</v>
      </c>
      <c r="F102" s="245"/>
      <c r="G102" s="79">
        <f t="shared" ref="G102" si="34">ROUND(E102*F102,2)</f>
        <v>0</v>
      </c>
      <c r="H102" s="9"/>
    </row>
    <row r="103" spans="1:8">
      <c r="A103" s="42" t="s">
        <v>365</v>
      </c>
      <c r="B103" s="39"/>
      <c r="C103" s="7" t="s">
        <v>76</v>
      </c>
      <c r="D103" s="56" t="s">
        <v>5</v>
      </c>
      <c r="E103" s="67">
        <v>12.35</v>
      </c>
      <c r="F103" s="245"/>
      <c r="G103" s="79">
        <f t="shared" si="32"/>
        <v>0</v>
      </c>
      <c r="H103" s="9"/>
    </row>
    <row r="104" spans="1:8">
      <c r="A104" s="42" t="s">
        <v>366</v>
      </c>
      <c r="B104" s="39"/>
      <c r="C104" s="7" t="s">
        <v>78</v>
      </c>
      <c r="D104" s="56" t="s">
        <v>5</v>
      </c>
      <c r="E104" s="67">
        <v>12.35</v>
      </c>
      <c r="F104" s="245"/>
      <c r="G104" s="79">
        <f t="shared" ref="G104" si="35">ROUND(E104*F104,2)</f>
        <v>0</v>
      </c>
      <c r="H104" s="9"/>
    </row>
    <row r="105" spans="1:8">
      <c r="A105" s="42" t="s">
        <v>367</v>
      </c>
      <c r="B105" s="39"/>
      <c r="C105" s="7" t="s">
        <v>138</v>
      </c>
      <c r="D105" s="56" t="s">
        <v>5</v>
      </c>
      <c r="E105" s="65">
        <v>11.9</v>
      </c>
      <c r="F105" s="245"/>
      <c r="G105" s="79">
        <f t="shared" ref="G105" si="36">ROUND(E105*F105,2)</f>
        <v>0</v>
      </c>
      <c r="H105" s="9"/>
    </row>
    <row r="106" spans="1:8">
      <c r="A106" s="42" t="s">
        <v>368</v>
      </c>
      <c r="B106" s="39"/>
      <c r="C106" s="7" t="s">
        <v>49</v>
      </c>
      <c r="D106" s="56" t="s">
        <v>5</v>
      </c>
      <c r="E106" s="65">
        <v>4.8000000000000007</v>
      </c>
      <c r="F106" s="245"/>
      <c r="G106" s="83">
        <f t="shared" si="32"/>
        <v>0</v>
      </c>
      <c r="H106" s="9"/>
    </row>
    <row r="107" spans="1:8">
      <c r="A107" s="42" t="s">
        <v>369</v>
      </c>
      <c r="B107" s="39"/>
      <c r="C107" s="7" t="s">
        <v>74</v>
      </c>
      <c r="D107" s="56" t="s">
        <v>6</v>
      </c>
      <c r="E107" s="65">
        <v>13.7</v>
      </c>
      <c r="F107" s="245"/>
      <c r="G107" s="83">
        <f t="shared" si="32"/>
        <v>0</v>
      </c>
      <c r="H107" s="9"/>
    </row>
    <row r="108" spans="1:8">
      <c r="A108" s="42" t="s">
        <v>370</v>
      </c>
      <c r="B108" s="39"/>
      <c r="C108" s="7" t="s">
        <v>101</v>
      </c>
      <c r="D108" s="56" t="s">
        <v>5</v>
      </c>
      <c r="E108" s="65">
        <v>4.95</v>
      </c>
      <c r="F108" s="245"/>
      <c r="G108" s="79">
        <f t="shared" ref="G108" si="37">ROUND(E108*F108,2)</f>
        <v>0</v>
      </c>
      <c r="H108" s="9"/>
    </row>
    <row r="109" spans="1:8">
      <c r="A109" s="42" t="s">
        <v>371</v>
      </c>
      <c r="B109" s="181"/>
      <c r="C109" s="7" t="s">
        <v>90</v>
      </c>
      <c r="D109" s="56" t="s">
        <v>5</v>
      </c>
      <c r="E109" s="65">
        <v>72.349999999999994</v>
      </c>
      <c r="F109" s="245"/>
      <c r="G109" s="79">
        <f t="shared" ref="G109" si="38">ROUND(E109*F109,2)</f>
        <v>0</v>
      </c>
      <c r="H109" s="9"/>
    </row>
    <row r="110" spans="1:8" ht="25.5">
      <c r="A110" s="42" t="s">
        <v>372</v>
      </c>
      <c r="B110" s="272"/>
      <c r="C110" s="7" t="s">
        <v>66</v>
      </c>
      <c r="D110" s="56" t="s">
        <v>5</v>
      </c>
      <c r="E110" s="65">
        <v>31.1</v>
      </c>
      <c r="F110" s="245"/>
      <c r="G110" s="79">
        <f t="shared" ref="G110:G119" si="39">ROUND(E110*F110,2)</f>
        <v>0</v>
      </c>
      <c r="H110" s="15"/>
    </row>
    <row r="111" spans="1:8" ht="25.5">
      <c r="A111" s="42" t="s">
        <v>373</v>
      </c>
      <c r="B111" s="272"/>
      <c r="C111" s="7" t="s">
        <v>67</v>
      </c>
      <c r="D111" s="56" t="s">
        <v>5</v>
      </c>
      <c r="E111" s="65">
        <v>8.5399999999999991</v>
      </c>
      <c r="F111" s="245"/>
      <c r="G111" s="79">
        <f t="shared" si="39"/>
        <v>0</v>
      </c>
      <c r="H111" s="15"/>
    </row>
    <row r="112" spans="1:8" ht="25.5">
      <c r="A112" s="42" t="s">
        <v>374</v>
      </c>
      <c r="B112" s="272"/>
      <c r="C112" s="7" t="s">
        <v>321</v>
      </c>
      <c r="D112" s="56" t="s">
        <v>5</v>
      </c>
      <c r="E112" s="65">
        <v>2.86</v>
      </c>
      <c r="F112" s="245"/>
      <c r="G112" s="79">
        <f t="shared" si="39"/>
        <v>0</v>
      </c>
      <c r="H112" s="15"/>
    </row>
    <row r="113" spans="1:8" ht="25.5">
      <c r="A113" s="42" t="s">
        <v>375</v>
      </c>
      <c r="B113" s="272"/>
      <c r="C113" s="7" t="s">
        <v>68</v>
      </c>
      <c r="D113" s="56" t="s">
        <v>5</v>
      </c>
      <c r="E113" s="65">
        <v>1.38</v>
      </c>
      <c r="F113" s="245"/>
      <c r="G113" s="79">
        <f t="shared" si="39"/>
        <v>0</v>
      </c>
      <c r="H113" s="15"/>
    </row>
    <row r="114" spans="1:8" ht="25.5">
      <c r="A114" s="42" t="s">
        <v>376</v>
      </c>
      <c r="B114" s="272"/>
      <c r="C114" s="7" t="s">
        <v>69</v>
      </c>
      <c r="D114" s="56" t="s">
        <v>5</v>
      </c>
      <c r="E114" s="65">
        <v>8.3800000000000008</v>
      </c>
      <c r="F114" s="245"/>
      <c r="G114" s="79">
        <f t="shared" si="39"/>
        <v>0</v>
      </c>
      <c r="H114" s="15"/>
    </row>
    <row r="115" spans="1:8">
      <c r="A115" s="42" t="s">
        <v>377</v>
      </c>
      <c r="B115" s="272"/>
      <c r="C115" s="7" t="s">
        <v>72</v>
      </c>
      <c r="D115" s="56" t="s">
        <v>5</v>
      </c>
      <c r="E115" s="65">
        <v>4.2</v>
      </c>
      <c r="F115" s="245"/>
      <c r="G115" s="79">
        <f t="shared" si="39"/>
        <v>0</v>
      </c>
      <c r="H115" s="15"/>
    </row>
    <row r="116" spans="1:8">
      <c r="A116" s="42" t="s">
        <v>378</v>
      </c>
      <c r="B116" s="272"/>
      <c r="C116" s="7" t="s">
        <v>73</v>
      </c>
      <c r="D116" s="56" t="s">
        <v>6</v>
      </c>
      <c r="E116" s="65">
        <v>3</v>
      </c>
      <c r="F116" s="245"/>
      <c r="G116" s="79">
        <f t="shared" si="39"/>
        <v>0</v>
      </c>
      <c r="H116" s="15"/>
    </row>
    <row r="117" spans="1:8">
      <c r="A117" s="42" t="s">
        <v>379</v>
      </c>
      <c r="B117" s="272"/>
      <c r="C117" s="7" t="s">
        <v>80</v>
      </c>
      <c r="D117" s="56" t="s">
        <v>5</v>
      </c>
      <c r="E117" s="65">
        <v>21.6</v>
      </c>
      <c r="F117" s="245"/>
      <c r="G117" s="79">
        <f t="shared" si="39"/>
        <v>0</v>
      </c>
      <c r="H117" s="15"/>
    </row>
    <row r="118" spans="1:8" ht="25.5">
      <c r="A118" s="42" t="s">
        <v>380</v>
      </c>
      <c r="B118" s="272"/>
      <c r="C118" s="7" t="s">
        <v>82</v>
      </c>
      <c r="D118" s="56" t="s">
        <v>6</v>
      </c>
      <c r="E118" s="65">
        <v>35.659999999999997</v>
      </c>
      <c r="F118" s="245"/>
      <c r="G118" s="79">
        <f t="shared" si="39"/>
        <v>0</v>
      </c>
      <c r="H118" s="15"/>
    </row>
    <row r="119" spans="1:8" ht="25.5">
      <c r="A119" s="42" t="s">
        <v>381</v>
      </c>
      <c r="B119" s="272"/>
      <c r="C119" s="7" t="s">
        <v>83</v>
      </c>
      <c r="D119" s="56" t="s">
        <v>6</v>
      </c>
      <c r="E119" s="65">
        <v>120.05</v>
      </c>
      <c r="F119" s="245"/>
      <c r="G119" s="79">
        <f t="shared" si="39"/>
        <v>0</v>
      </c>
      <c r="H119" s="15"/>
    </row>
    <row r="120" spans="1:8" ht="25.5">
      <c r="A120" s="42" t="s">
        <v>382</v>
      </c>
      <c r="B120" s="272"/>
      <c r="C120" s="7" t="s">
        <v>84</v>
      </c>
      <c r="D120" s="56" t="s">
        <v>0</v>
      </c>
      <c r="E120" s="65">
        <v>3</v>
      </c>
      <c r="F120" s="245"/>
      <c r="G120" s="79">
        <f t="shared" ref="G120:G123" si="40">ROUND(E120*F120,2)</f>
        <v>0</v>
      </c>
      <c r="H120" s="15"/>
    </row>
    <row r="121" spans="1:8" ht="25.5">
      <c r="A121" s="42" t="s">
        <v>383</v>
      </c>
      <c r="B121" s="272"/>
      <c r="C121" s="7" t="s">
        <v>85</v>
      </c>
      <c r="D121" s="56" t="s">
        <v>0</v>
      </c>
      <c r="E121" s="65">
        <v>9</v>
      </c>
      <c r="F121" s="245"/>
      <c r="G121" s="79">
        <f t="shared" si="40"/>
        <v>0</v>
      </c>
      <c r="H121" s="15"/>
    </row>
    <row r="122" spans="1:8" ht="25.5">
      <c r="A122" s="42" t="s">
        <v>384</v>
      </c>
      <c r="B122" s="272"/>
      <c r="C122" s="7" t="s">
        <v>86</v>
      </c>
      <c r="D122" s="56" t="s">
        <v>0</v>
      </c>
      <c r="E122" s="65">
        <v>9</v>
      </c>
      <c r="F122" s="245"/>
      <c r="G122" s="79">
        <f t="shared" si="40"/>
        <v>0</v>
      </c>
      <c r="H122" s="15"/>
    </row>
    <row r="123" spans="1:8">
      <c r="A123" s="42" t="s">
        <v>385</v>
      </c>
      <c r="B123" s="272"/>
      <c r="C123" s="7" t="s">
        <v>88</v>
      </c>
      <c r="D123" s="56" t="s">
        <v>0</v>
      </c>
      <c r="E123" s="65">
        <v>3</v>
      </c>
      <c r="F123" s="245"/>
      <c r="G123" s="79">
        <f t="shared" si="40"/>
        <v>0</v>
      </c>
      <c r="H123" s="15"/>
    </row>
    <row r="124" spans="1:8" ht="25.5">
      <c r="A124" s="42" t="s">
        <v>462</v>
      </c>
      <c r="B124" s="53"/>
      <c r="C124" s="7" t="s">
        <v>535</v>
      </c>
      <c r="D124" s="56" t="s">
        <v>8</v>
      </c>
      <c r="E124" s="73">
        <v>2</v>
      </c>
      <c r="F124" s="245"/>
      <c r="G124" s="83">
        <f>ROUND(E124*F124,2)</f>
        <v>0</v>
      </c>
      <c r="H124" s="15"/>
    </row>
    <row r="125" spans="1:8">
      <c r="A125" s="42" t="s">
        <v>463</v>
      </c>
      <c r="B125" s="39"/>
      <c r="C125" s="7" t="s">
        <v>87</v>
      </c>
      <c r="D125" s="56" t="s">
        <v>0</v>
      </c>
      <c r="E125" s="65">
        <v>2</v>
      </c>
      <c r="F125" s="245"/>
      <c r="G125" s="83">
        <f>ROUND(E125*F125,2)</f>
        <v>0</v>
      </c>
      <c r="H125" s="15"/>
    </row>
    <row r="126" spans="1:8">
      <c r="A126" s="43"/>
      <c r="B126" s="44"/>
      <c r="C126" s="16"/>
      <c r="D126" s="17"/>
      <c r="E126" s="69"/>
      <c r="F126" s="248"/>
      <c r="G126" s="85"/>
      <c r="H126" s="15"/>
    </row>
    <row r="127" spans="1:8">
      <c r="A127" s="34" t="s">
        <v>238</v>
      </c>
      <c r="B127" s="37"/>
      <c r="C127" s="5" t="s">
        <v>239</v>
      </c>
      <c r="D127" s="11"/>
      <c r="E127" s="62"/>
      <c r="F127" s="247"/>
      <c r="G127" s="84">
        <f>SUM(G128:G135)</f>
        <v>0</v>
      </c>
      <c r="H127" s="6" t="e">
        <f>G127/$G$273</f>
        <v>#DIV/0!</v>
      </c>
    </row>
    <row r="128" spans="1:8">
      <c r="A128" s="42" t="s">
        <v>240</v>
      </c>
      <c r="B128" s="39"/>
      <c r="C128" s="7" t="s">
        <v>536</v>
      </c>
      <c r="D128" s="56" t="s">
        <v>5</v>
      </c>
      <c r="E128" s="65">
        <v>14</v>
      </c>
      <c r="F128" s="245"/>
      <c r="G128" s="79">
        <f t="shared" ref="G128:G130" si="41">ROUND(E128*F128,2)</f>
        <v>0</v>
      </c>
      <c r="H128" s="9"/>
    </row>
    <row r="129" spans="1:11">
      <c r="A129" s="42" t="s">
        <v>241</v>
      </c>
      <c r="B129" s="39"/>
      <c r="C129" s="7" t="s">
        <v>93</v>
      </c>
      <c r="D129" s="56" t="s">
        <v>5</v>
      </c>
      <c r="E129" s="65">
        <v>187.65</v>
      </c>
      <c r="F129" s="245"/>
      <c r="G129" s="79">
        <f t="shared" si="41"/>
        <v>0</v>
      </c>
      <c r="H129" s="9"/>
      <c r="K129" s="258"/>
    </row>
    <row r="130" spans="1:11">
      <c r="A130" s="42" t="s">
        <v>242</v>
      </c>
      <c r="B130" s="39"/>
      <c r="C130" s="7" t="s">
        <v>97</v>
      </c>
      <c r="D130" s="56" t="s">
        <v>5</v>
      </c>
      <c r="E130" s="65">
        <v>187.65</v>
      </c>
      <c r="F130" s="245"/>
      <c r="G130" s="79">
        <f t="shared" si="41"/>
        <v>0</v>
      </c>
      <c r="H130" s="9"/>
      <c r="K130" s="257"/>
    </row>
    <row r="131" spans="1:11">
      <c r="A131" s="42" t="s">
        <v>386</v>
      </c>
      <c r="B131" s="39"/>
      <c r="C131" s="7" t="s">
        <v>92</v>
      </c>
      <c r="D131" s="56" t="s">
        <v>5</v>
      </c>
      <c r="E131" s="65">
        <v>1040.8599999999999</v>
      </c>
      <c r="F131" s="245"/>
      <c r="G131" s="79">
        <f t="shared" ref="G131:G134" si="42">ROUND(E131*F131,2)</f>
        <v>0</v>
      </c>
      <c r="H131" s="9"/>
      <c r="K131" s="257"/>
    </row>
    <row r="132" spans="1:11">
      <c r="A132" s="42" t="s">
        <v>387</v>
      </c>
      <c r="B132" s="39"/>
      <c r="C132" s="7" t="s">
        <v>95</v>
      </c>
      <c r="D132" s="56" t="s">
        <v>5</v>
      </c>
      <c r="E132" s="65">
        <v>1040.8599999999999</v>
      </c>
      <c r="F132" s="245"/>
      <c r="G132" s="79">
        <f t="shared" si="42"/>
        <v>0</v>
      </c>
      <c r="H132" s="9"/>
      <c r="K132" s="257"/>
    </row>
    <row r="133" spans="1:11">
      <c r="A133" s="42" t="s">
        <v>388</v>
      </c>
      <c r="B133" s="39"/>
      <c r="C133" s="7" t="s">
        <v>96</v>
      </c>
      <c r="D133" s="56" t="s">
        <v>5</v>
      </c>
      <c r="E133" s="65">
        <v>241.14</v>
      </c>
      <c r="F133" s="245"/>
      <c r="G133" s="79">
        <f t="shared" si="42"/>
        <v>0</v>
      </c>
      <c r="H133" s="9"/>
      <c r="K133" s="257"/>
    </row>
    <row r="134" spans="1:11">
      <c r="A134" s="42" t="s">
        <v>389</v>
      </c>
      <c r="B134" s="39"/>
      <c r="C134" s="7" t="s">
        <v>94</v>
      </c>
      <c r="D134" s="56" t="s">
        <v>21</v>
      </c>
      <c r="E134" s="65">
        <v>4818.4500000000007</v>
      </c>
      <c r="F134" s="245"/>
      <c r="G134" s="79">
        <f t="shared" si="42"/>
        <v>0</v>
      </c>
      <c r="H134" s="9"/>
      <c r="K134" s="257"/>
    </row>
    <row r="135" spans="1:11">
      <c r="A135" s="42"/>
      <c r="B135" s="39"/>
      <c r="C135" s="7"/>
      <c r="D135" s="8"/>
      <c r="E135" s="65"/>
      <c r="F135" s="246"/>
      <c r="G135" s="79"/>
      <c r="H135" s="9"/>
    </row>
    <row r="136" spans="1:11">
      <c r="A136" s="45" t="s">
        <v>243</v>
      </c>
      <c r="B136" s="46"/>
      <c r="C136" s="18" t="s">
        <v>244</v>
      </c>
      <c r="D136" s="19"/>
      <c r="E136" s="70"/>
      <c r="F136" s="249"/>
      <c r="G136" s="86">
        <f>SUM(G137:G177)</f>
        <v>0</v>
      </c>
      <c r="H136" s="20" t="e">
        <f>G136/$G$273</f>
        <v>#DIV/0!</v>
      </c>
    </row>
    <row r="137" spans="1:11">
      <c r="A137" s="42" t="s">
        <v>245</v>
      </c>
      <c r="B137" s="39"/>
      <c r="C137" s="7" t="s">
        <v>112</v>
      </c>
      <c r="D137" s="56" t="s">
        <v>6</v>
      </c>
      <c r="E137" s="67">
        <v>150</v>
      </c>
      <c r="F137" s="245"/>
      <c r="G137" s="261">
        <f t="shared" ref="G137:G143" si="43">ROUND(E137*F137,2)</f>
        <v>0</v>
      </c>
      <c r="H137" s="9"/>
    </row>
    <row r="138" spans="1:11">
      <c r="A138" s="42" t="s">
        <v>246</v>
      </c>
      <c r="B138" s="39"/>
      <c r="C138" s="7" t="s">
        <v>113</v>
      </c>
      <c r="D138" s="56" t="s">
        <v>6</v>
      </c>
      <c r="E138" s="67">
        <v>100</v>
      </c>
      <c r="F138" s="245"/>
      <c r="G138" s="261">
        <f t="shared" si="43"/>
        <v>0</v>
      </c>
      <c r="H138" s="9"/>
    </row>
    <row r="139" spans="1:11">
      <c r="A139" s="42" t="s">
        <v>247</v>
      </c>
      <c r="B139" s="39"/>
      <c r="C139" s="7" t="s">
        <v>114</v>
      </c>
      <c r="D139" s="56" t="s">
        <v>6</v>
      </c>
      <c r="E139" s="67">
        <v>100</v>
      </c>
      <c r="F139" s="245"/>
      <c r="G139" s="261">
        <f t="shared" si="43"/>
        <v>0</v>
      </c>
      <c r="H139" s="9"/>
    </row>
    <row r="140" spans="1:11" ht="25.5">
      <c r="A140" s="42" t="s">
        <v>248</v>
      </c>
      <c r="B140" s="39"/>
      <c r="C140" s="7" t="s">
        <v>102</v>
      </c>
      <c r="D140" s="56" t="s">
        <v>0</v>
      </c>
      <c r="E140" s="68">
        <v>6</v>
      </c>
      <c r="F140" s="245"/>
      <c r="G140" s="261">
        <f t="shared" si="43"/>
        <v>0</v>
      </c>
      <c r="H140" s="9"/>
    </row>
    <row r="141" spans="1:11">
      <c r="A141" s="42" t="s">
        <v>249</v>
      </c>
      <c r="B141" s="39"/>
      <c r="C141" s="7" t="s">
        <v>120</v>
      </c>
      <c r="D141" s="56" t="s">
        <v>8</v>
      </c>
      <c r="E141" s="68">
        <v>15</v>
      </c>
      <c r="F141" s="245"/>
      <c r="G141" s="261">
        <f t="shared" si="43"/>
        <v>0</v>
      </c>
      <c r="H141" s="9"/>
    </row>
    <row r="142" spans="1:11">
      <c r="A142" s="42" t="s">
        <v>250</v>
      </c>
      <c r="B142" s="39"/>
      <c r="C142" s="7" t="s">
        <v>111</v>
      </c>
      <c r="D142" s="56" t="s">
        <v>6</v>
      </c>
      <c r="E142" s="68">
        <v>50</v>
      </c>
      <c r="F142" s="245"/>
      <c r="G142" s="261">
        <f t="shared" si="43"/>
        <v>0</v>
      </c>
      <c r="H142" s="9"/>
    </row>
    <row r="143" spans="1:11">
      <c r="A143" s="42" t="s">
        <v>251</v>
      </c>
      <c r="B143" s="39"/>
      <c r="C143" s="7" t="s">
        <v>184</v>
      </c>
      <c r="D143" s="56" t="s">
        <v>6</v>
      </c>
      <c r="E143" s="68">
        <v>20</v>
      </c>
      <c r="F143" s="245"/>
      <c r="G143" s="261">
        <f t="shared" si="43"/>
        <v>0</v>
      </c>
      <c r="H143" s="9"/>
    </row>
    <row r="144" spans="1:11">
      <c r="A144" s="42" t="s">
        <v>252</v>
      </c>
      <c r="B144" s="39"/>
      <c r="C144" s="7" t="s">
        <v>116</v>
      </c>
      <c r="D144" s="56" t="s">
        <v>6</v>
      </c>
      <c r="E144" s="68">
        <v>3590.3</v>
      </c>
      <c r="F144" s="245"/>
      <c r="G144" s="261">
        <f t="shared" ref="G144:G150" si="44">ROUND(E144*F144,2)</f>
        <v>0</v>
      </c>
      <c r="H144" s="9"/>
    </row>
    <row r="145" spans="1:9">
      <c r="A145" s="42" t="s">
        <v>253</v>
      </c>
      <c r="B145" s="39"/>
      <c r="C145" s="7" t="s">
        <v>118</v>
      </c>
      <c r="D145" s="56" t="s">
        <v>0</v>
      </c>
      <c r="E145" s="68">
        <v>43</v>
      </c>
      <c r="F145" s="245"/>
      <c r="G145" s="261">
        <f t="shared" si="44"/>
        <v>0</v>
      </c>
      <c r="H145" s="9"/>
    </row>
    <row r="146" spans="1:9">
      <c r="A146" s="42" t="s">
        <v>254</v>
      </c>
      <c r="B146" s="39"/>
      <c r="C146" s="7" t="s">
        <v>119</v>
      </c>
      <c r="D146" s="56" t="s">
        <v>0</v>
      </c>
      <c r="E146" s="68">
        <v>88</v>
      </c>
      <c r="F146" s="245"/>
      <c r="G146" s="261">
        <f t="shared" si="44"/>
        <v>0</v>
      </c>
      <c r="H146" s="9"/>
    </row>
    <row r="147" spans="1:9">
      <c r="A147" s="42" t="s">
        <v>255</v>
      </c>
      <c r="B147" s="13"/>
      <c r="C147" s="7" t="s">
        <v>122</v>
      </c>
      <c r="D147" s="56" t="s">
        <v>8</v>
      </c>
      <c r="E147" s="68">
        <v>101</v>
      </c>
      <c r="F147" s="245"/>
      <c r="G147" s="261">
        <f t="shared" si="44"/>
        <v>0</v>
      </c>
      <c r="H147" s="14"/>
    </row>
    <row r="148" spans="1:9">
      <c r="A148" s="42" t="s">
        <v>35</v>
      </c>
      <c r="B148" s="233"/>
      <c r="C148" s="7" t="s">
        <v>325</v>
      </c>
      <c r="D148" s="56" t="s">
        <v>0</v>
      </c>
      <c r="E148" s="68">
        <v>40</v>
      </c>
      <c r="F148" s="245"/>
      <c r="G148" s="261">
        <f t="shared" si="44"/>
        <v>0</v>
      </c>
      <c r="H148" s="14"/>
      <c r="I148" s="259"/>
    </row>
    <row r="149" spans="1:9" ht="25.5">
      <c r="A149" s="42" t="s">
        <v>256</v>
      </c>
      <c r="B149" s="7"/>
      <c r="C149" s="7" t="s">
        <v>323</v>
      </c>
      <c r="D149" s="56" t="s">
        <v>0</v>
      </c>
      <c r="E149" s="68">
        <v>187</v>
      </c>
      <c r="F149" s="245"/>
      <c r="G149" s="261">
        <f t="shared" si="44"/>
        <v>0</v>
      </c>
      <c r="H149" s="7"/>
      <c r="I149" s="259"/>
    </row>
    <row r="150" spans="1:9" ht="25.5">
      <c r="A150" s="42" t="s">
        <v>36</v>
      </c>
      <c r="B150" s="58"/>
      <c r="C150" s="7" t="s">
        <v>103</v>
      </c>
      <c r="D150" s="56" t="s">
        <v>0</v>
      </c>
      <c r="E150" s="68">
        <v>1</v>
      </c>
      <c r="F150" s="245"/>
      <c r="G150" s="261">
        <f t="shared" si="44"/>
        <v>0</v>
      </c>
      <c r="H150" s="9"/>
    </row>
    <row r="151" spans="1:9">
      <c r="A151" s="42" t="s">
        <v>257</v>
      </c>
      <c r="B151" s="58"/>
      <c r="C151" s="7" t="s">
        <v>104</v>
      </c>
      <c r="D151" s="56" t="s">
        <v>21</v>
      </c>
      <c r="E151" s="68">
        <v>2</v>
      </c>
      <c r="F151" s="245"/>
      <c r="G151" s="261">
        <f t="shared" ref="G151:G168" si="45">ROUND(E151*F151,2)</f>
        <v>0</v>
      </c>
      <c r="H151" s="9"/>
    </row>
    <row r="152" spans="1:9" ht="25.5">
      <c r="A152" s="42" t="s">
        <v>258</v>
      </c>
      <c r="B152" s="58"/>
      <c r="C152" s="7" t="s">
        <v>105</v>
      </c>
      <c r="D152" s="56" t="s">
        <v>0</v>
      </c>
      <c r="E152" s="68">
        <v>1</v>
      </c>
      <c r="F152" s="245"/>
      <c r="G152" s="261">
        <f t="shared" si="45"/>
        <v>0</v>
      </c>
      <c r="H152" s="9"/>
    </row>
    <row r="153" spans="1:9">
      <c r="A153" s="42" t="s">
        <v>396</v>
      </c>
      <c r="B153" s="58"/>
      <c r="C153" s="7" t="s">
        <v>106</v>
      </c>
      <c r="D153" s="56" t="s">
        <v>0</v>
      </c>
      <c r="E153" s="68">
        <v>15</v>
      </c>
      <c r="F153" s="245"/>
      <c r="G153" s="261">
        <f t="shared" si="45"/>
        <v>0</v>
      </c>
      <c r="H153" s="9"/>
    </row>
    <row r="154" spans="1:9">
      <c r="A154" s="42" t="s">
        <v>397</v>
      </c>
      <c r="B154" s="58"/>
      <c r="C154" s="7" t="s">
        <v>107</v>
      </c>
      <c r="D154" s="56" t="s">
        <v>0</v>
      </c>
      <c r="E154" s="68">
        <v>3</v>
      </c>
      <c r="F154" s="245"/>
      <c r="G154" s="261">
        <f t="shared" si="45"/>
        <v>0</v>
      </c>
      <c r="H154" s="9"/>
    </row>
    <row r="155" spans="1:9">
      <c r="A155" s="42" t="s">
        <v>398</v>
      </c>
      <c r="B155" s="58"/>
      <c r="C155" s="7" t="s">
        <v>108</v>
      </c>
      <c r="D155" s="56" t="s">
        <v>0</v>
      </c>
      <c r="E155" s="68">
        <v>2</v>
      </c>
      <c r="F155" s="245"/>
      <c r="G155" s="261">
        <f t="shared" si="45"/>
        <v>0</v>
      </c>
      <c r="H155" s="9"/>
    </row>
    <row r="156" spans="1:9" ht="25.5">
      <c r="A156" s="42" t="s">
        <v>399</v>
      </c>
      <c r="B156" s="58"/>
      <c r="C156" s="7" t="s">
        <v>109</v>
      </c>
      <c r="D156" s="56" t="s">
        <v>0</v>
      </c>
      <c r="E156" s="68">
        <v>4</v>
      </c>
      <c r="F156" s="245"/>
      <c r="G156" s="261">
        <f t="shared" si="45"/>
        <v>0</v>
      </c>
      <c r="H156" s="9"/>
    </row>
    <row r="157" spans="1:9" ht="25.5">
      <c r="A157" s="42" t="s">
        <v>400</v>
      </c>
      <c r="B157" s="58"/>
      <c r="C157" s="7" t="s">
        <v>110</v>
      </c>
      <c r="D157" s="56" t="s">
        <v>0</v>
      </c>
      <c r="E157" s="68">
        <v>1</v>
      </c>
      <c r="F157" s="245"/>
      <c r="G157" s="261">
        <f t="shared" si="45"/>
        <v>0</v>
      </c>
      <c r="H157" s="9"/>
    </row>
    <row r="158" spans="1:9" ht="25.5">
      <c r="A158" s="42" t="s">
        <v>401</v>
      </c>
      <c r="B158" s="271"/>
      <c r="C158" s="7" t="s">
        <v>394</v>
      </c>
      <c r="D158" s="56" t="s">
        <v>8</v>
      </c>
      <c r="E158" s="68">
        <v>2</v>
      </c>
      <c r="F158" s="245"/>
      <c r="G158" s="261">
        <f t="shared" si="45"/>
        <v>0</v>
      </c>
      <c r="H158" s="9"/>
    </row>
    <row r="159" spans="1:9">
      <c r="A159" s="42" t="s">
        <v>402</v>
      </c>
      <c r="B159" s="271"/>
      <c r="C159" s="7" t="s">
        <v>395</v>
      </c>
      <c r="D159" s="56" t="s">
        <v>8</v>
      </c>
      <c r="E159" s="68">
        <v>21</v>
      </c>
      <c r="F159" s="245"/>
      <c r="G159" s="261">
        <f t="shared" si="45"/>
        <v>0</v>
      </c>
      <c r="H159" s="9"/>
    </row>
    <row r="160" spans="1:9">
      <c r="A160" s="42" t="s">
        <v>403</v>
      </c>
      <c r="B160" s="58"/>
      <c r="C160" s="7" t="s">
        <v>117</v>
      </c>
      <c r="D160" s="56" t="s">
        <v>6</v>
      </c>
      <c r="E160" s="68">
        <v>2143.1999999999998</v>
      </c>
      <c r="F160" s="245"/>
      <c r="G160" s="261">
        <f t="shared" si="45"/>
        <v>0</v>
      </c>
      <c r="H160" s="9"/>
    </row>
    <row r="161" spans="1:8">
      <c r="A161" s="42" t="s">
        <v>404</v>
      </c>
      <c r="B161" s="58"/>
      <c r="C161" s="7" t="s">
        <v>115</v>
      </c>
      <c r="D161" s="56" t="s">
        <v>6</v>
      </c>
      <c r="E161" s="68">
        <v>166.87</v>
      </c>
      <c r="F161" s="245"/>
      <c r="G161" s="261">
        <f t="shared" si="45"/>
        <v>0</v>
      </c>
      <c r="H161" s="9"/>
    </row>
    <row r="162" spans="1:8">
      <c r="A162" s="42" t="s">
        <v>405</v>
      </c>
      <c r="B162" s="58"/>
      <c r="C162" s="7" t="s">
        <v>121</v>
      </c>
      <c r="D162" s="56" t="s">
        <v>8</v>
      </c>
      <c r="E162" s="68">
        <v>393</v>
      </c>
      <c r="F162" s="245"/>
      <c r="G162" s="261">
        <f t="shared" si="45"/>
        <v>0</v>
      </c>
      <c r="H162" s="9"/>
    </row>
    <row r="163" spans="1:8">
      <c r="A163" s="42" t="s">
        <v>406</v>
      </c>
      <c r="B163" s="58"/>
      <c r="C163" s="7" t="s">
        <v>179</v>
      </c>
      <c r="D163" s="56" t="s">
        <v>0</v>
      </c>
      <c r="E163" s="68">
        <v>82</v>
      </c>
      <c r="F163" s="245"/>
      <c r="G163" s="261">
        <f t="shared" si="45"/>
        <v>0</v>
      </c>
      <c r="H163" s="9"/>
    </row>
    <row r="164" spans="1:8">
      <c r="A164" s="42" t="s">
        <v>407</v>
      </c>
      <c r="B164" s="58"/>
      <c r="C164" s="7" t="s">
        <v>180</v>
      </c>
      <c r="D164" s="56" t="s">
        <v>0</v>
      </c>
      <c r="E164" s="68">
        <v>3</v>
      </c>
      <c r="F164" s="245"/>
      <c r="G164" s="261">
        <f t="shared" si="45"/>
        <v>0</v>
      </c>
      <c r="H164" s="9"/>
    </row>
    <row r="165" spans="1:8">
      <c r="A165" s="42" t="s">
        <v>408</v>
      </c>
      <c r="B165" s="58"/>
      <c r="C165" s="7" t="s">
        <v>123</v>
      </c>
      <c r="D165" s="56" t="s">
        <v>8</v>
      </c>
      <c r="E165" s="68">
        <v>27</v>
      </c>
      <c r="F165" s="245"/>
      <c r="G165" s="261">
        <f t="shared" si="45"/>
        <v>0</v>
      </c>
      <c r="H165" s="9"/>
    </row>
    <row r="166" spans="1:8">
      <c r="A166" s="42" t="s">
        <v>409</v>
      </c>
      <c r="B166" s="58"/>
      <c r="C166" s="7" t="s">
        <v>127</v>
      </c>
      <c r="D166" s="56" t="s">
        <v>0</v>
      </c>
      <c r="E166" s="68">
        <v>212</v>
      </c>
      <c r="F166" s="245"/>
      <c r="G166" s="261">
        <f t="shared" si="45"/>
        <v>0</v>
      </c>
      <c r="H166" s="9"/>
    </row>
    <row r="167" spans="1:8">
      <c r="A167" s="42" t="s">
        <v>410</v>
      </c>
      <c r="B167" s="58"/>
      <c r="C167" s="7" t="s">
        <v>125</v>
      </c>
      <c r="D167" s="56" t="s">
        <v>0</v>
      </c>
      <c r="E167" s="68">
        <v>314</v>
      </c>
      <c r="F167" s="245"/>
      <c r="G167" s="261">
        <f t="shared" si="45"/>
        <v>0</v>
      </c>
      <c r="H167" s="9"/>
    </row>
    <row r="168" spans="1:8">
      <c r="A168" s="42" t="s">
        <v>411</v>
      </c>
      <c r="B168" s="58"/>
      <c r="C168" s="7" t="s">
        <v>126</v>
      </c>
      <c r="D168" s="56" t="s">
        <v>0</v>
      </c>
      <c r="E168" s="68">
        <v>167</v>
      </c>
      <c r="F168" s="245"/>
      <c r="G168" s="261">
        <f t="shared" si="45"/>
        <v>0</v>
      </c>
      <c r="H168" s="9"/>
    </row>
    <row r="169" spans="1:8">
      <c r="A169" s="42" t="s">
        <v>412</v>
      </c>
      <c r="B169" s="58"/>
      <c r="C169" s="7" t="s">
        <v>128</v>
      </c>
      <c r="D169" s="56" t="s">
        <v>0</v>
      </c>
      <c r="E169" s="68">
        <v>8</v>
      </c>
      <c r="F169" s="245"/>
      <c r="G169" s="261">
        <f t="shared" ref="G169:G173" si="46">ROUND(E169*F169,2)</f>
        <v>0</v>
      </c>
      <c r="H169" s="9"/>
    </row>
    <row r="170" spans="1:8">
      <c r="A170" s="42" t="s">
        <v>413</v>
      </c>
      <c r="B170" s="58"/>
      <c r="C170" s="7" t="s">
        <v>129</v>
      </c>
      <c r="D170" s="56" t="s">
        <v>0</v>
      </c>
      <c r="E170" s="68">
        <v>326</v>
      </c>
      <c r="F170" s="245"/>
      <c r="G170" s="261">
        <f t="shared" si="46"/>
        <v>0</v>
      </c>
      <c r="H170" s="9"/>
    </row>
    <row r="171" spans="1:8" ht="25.5">
      <c r="A171" s="42" t="s">
        <v>414</v>
      </c>
      <c r="B171" s="58"/>
      <c r="C171" s="7" t="s">
        <v>130</v>
      </c>
      <c r="D171" s="56" t="s">
        <v>0</v>
      </c>
      <c r="E171" s="68">
        <v>11</v>
      </c>
      <c r="F171" s="245"/>
      <c r="G171" s="261">
        <f t="shared" si="46"/>
        <v>0</v>
      </c>
      <c r="H171" s="9"/>
    </row>
    <row r="172" spans="1:8" ht="25.5">
      <c r="A172" s="42" t="s">
        <v>415</v>
      </c>
      <c r="B172" s="58"/>
      <c r="C172" s="7" t="s">
        <v>131</v>
      </c>
      <c r="D172" s="56" t="s">
        <v>0</v>
      </c>
      <c r="E172" s="68">
        <v>34</v>
      </c>
      <c r="F172" s="245"/>
      <c r="G172" s="261">
        <f t="shared" si="46"/>
        <v>0</v>
      </c>
      <c r="H172" s="9"/>
    </row>
    <row r="173" spans="1:8" ht="25.5">
      <c r="A173" s="42" t="s">
        <v>416</v>
      </c>
      <c r="B173" s="58"/>
      <c r="C173" s="7" t="s">
        <v>132</v>
      </c>
      <c r="D173" s="56" t="s">
        <v>0</v>
      </c>
      <c r="E173" s="68">
        <v>167</v>
      </c>
      <c r="F173" s="245"/>
      <c r="G173" s="261">
        <f t="shared" si="46"/>
        <v>0</v>
      </c>
      <c r="H173" s="9"/>
    </row>
    <row r="174" spans="1:8" ht="25.5">
      <c r="A174" s="42" t="s">
        <v>417</v>
      </c>
      <c r="B174" s="58"/>
      <c r="C174" s="7" t="s">
        <v>133</v>
      </c>
      <c r="D174" s="56" t="s">
        <v>0</v>
      </c>
      <c r="E174" s="68">
        <v>34</v>
      </c>
      <c r="F174" s="245"/>
      <c r="G174" s="261">
        <f t="shared" ref="G174:G176" si="47">ROUND(E174*F174,2)</f>
        <v>0</v>
      </c>
      <c r="H174" s="9"/>
    </row>
    <row r="175" spans="1:8" ht="25.5">
      <c r="A175" s="42" t="s">
        <v>418</v>
      </c>
      <c r="B175" s="58"/>
      <c r="C175" s="7" t="s">
        <v>134</v>
      </c>
      <c r="D175" s="56" t="s">
        <v>0</v>
      </c>
      <c r="E175" s="68">
        <v>11</v>
      </c>
      <c r="F175" s="245"/>
      <c r="G175" s="261">
        <f t="shared" si="47"/>
        <v>0</v>
      </c>
      <c r="H175" s="9"/>
    </row>
    <row r="176" spans="1:8">
      <c r="A176" s="42" t="s">
        <v>419</v>
      </c>
      <c r="B176" s="58"/>
      <c r="C176" s="7" t="s">
        <v>124</v>
      </c>
      <c r="D176" s="56" t="s">
        <v>0</v>
      </c>
      <c r="E176" s="68">
        <v>4</v>
      </c>
      <c r="F176" s="245"/>
      <c r="G176" s="261">
        <f t="shared" si="47"/>
        <v>0</v>
      </c>
      <c r="H176" s="9"/>
    </row>
    <row r="177" spans="1:8">
      <c r="A177" s="42"/>
      <c r="B177" s="58"/>
      <c r="C177" s="7"/>
      <c r="D177" s="8"/>
      <c r="E177" s="66"/>
      <c r="F177" s="250"/>
      <c r="G177" s="79"/>
      <c r="H177" s="9"/>
    </row>
    <row r="178" spans="1:8">
      <c r="A178" s="47" t="s">
        <v>259</v>
      </c>
      <c r="B178" s="48"/>
      <c r="C178" s="5" t="s">
        <v>260</v>
      </c>
      <c r="D178" s="11"/>
      <c r="E178" s="71"/>
      <c r="F178" s="247"/>
      <c r="G178" s="84">
        <f>SUM(G179:G182)</f>
        <v>0</v>
      </c>
      <c r="H178" s="6" t="e">
        <f>G178/$G$273</f>
        <v>#DIV/0!</v>
      </c>
    </row>
    <row r="179" spans="1:8">
      <c r="A179" s="42" t="s">
        <v>261</v>
      </c>
      <c r="B179" s="233"/>
      <c r="C179" s="7" t="s">
        <v>98</v>
      </c>
      <c r="D179" s="56" t="s">
        <v>7</v>
      </c>
      <c r="E179" s="65">
        <v>3.4240000000000004</v>
      </c>
      <c r="F179" s="245"/>
      <c r="G179" s="79">
        <f t="shared" ref="G179:G181" si="48">ROUND(E179*F179,2)</f>
        <v>0</v>
      </c>
      <c r="H179" s="9"/>
    </row>
    <row r="180" spans="1:8">
      <c r="A180" s="42" t="s">
        <v>262</v>
      </c>
      <c r="B180" s="233"/>
      <c r="C180" s="7" t="s">
        <v>99</v>
      </c>
      <c r="D180" s="56" t="s">
        <v>5</v>
      </c>
      <c r="E180" s="65">
        <v>17.12</v>
      </c>
      <c r="F180" s="245"/>
      <c r="G180" s="79">
        <f t="shared" ref="G180" si="49">ROUND(E180*F180,2)</f>
        <v>0</v>
      </c>
      <c r="H180" s="9"/>
    </row>
    <row r="181" spans="1:8">
      <c r="A181" s="42" t="s">
        <v>337</v>
      </c>
      <c r="B181" s="39"/>
      <c r="C181" s="7" t="s">
        <v>100</v>
      </c>
      <c r="D181" s="56" t="s">
        <v>0</v>
      </c>
      <c r="E181" s="66">
        <v>8</v>
      </c>
      <c r="F181" s="245"/>
      <c r="G181" s="79">
        <f t="shared" si="48"/>
        <v>0</v>
      </c>
      <c r="H181" s="9"/>
    </row>
    <row r="182" spans="1:8">
      <c r="A182" s="49"/>
      <c r="B182" s="50"/>
      <c r="C182" s="7"/>
      <c r="D182" s="8"/>
      <c r="E182" s="72"/>
      <c r="F182" s="246"/>
      <c r="G182" s="79"/>
      <c r="H182" s="9"/>
    </row>
    <row r="183" spans="1:8">
      <c r="A183" s="34" t="s">
        <v>263</v>
      </c>
      <c r="B183" s="37"/>
      <c r="C183" s="5" t="s">
        <v>264</v>
      </c>
      <c r="D183" s="11"/>
      <c r="E183" s="62"/>
      <c r="F183" s="247"/>
      <c r="G183" s="84">
        <f>SUM(G184:G223)</f>
        <v>0</v>
      </c>
      <c r="H183" s="6" t="e">
        <f>G183/$G$273</f>
        <v>#DIV/0!</v>
      </c>
    </row>
    <row r="184" spans="1:8" ht="25.5">
      <c r="A184" s="42" t="s">
        <v>265</v>
      </c>
      <c r="B184" s="39"/>
      <c r="C184" s="7" t="s">
        <v>166</v>
      </c>
      <c r="D184" s="56" t="s">
        <v>6</v>
      </c>
      <c r="E184" s="66">
        <v>10</v>
      </c>
      <c r="F184" s="245"/>
      <c r="G184" s="79">
        <f t="shared" ref="G184" si="50">ROUND(E184*F184,2)</f>
        <v>0</v>
      </c>
      <c r="H184" s="9"/>
    </row>
    <row r="185" spans="1:8">
      <c r="A185" s="42" t="s">
        <v>420</v>
      </c>
      <c r="B185" s="39"/>
      <c r="C185" s="7" t="s">
        <v>537</v>
      </c>
      <c r="D185" s="56" t="s">
        <v>0</v>
      </c>
      <c r="E185" s="66">
        <v>13</v>
      </c>
      <c r="F185" s="245"/>
      <c r="G185" s="79">
        <f t="shared" ref="G185" si="51">ROUND(E185*F185,2)</f>
        <v>0</v>
      </c>
      <c r="H185" s="9"/>
    </row>
    <row r="186" spans="1:8">
      <c r="A186" s="42" t="s">
        <v>421</v>
      </c>
      <c r="B186" s="39"/>
      <c r="C186" s="7" t="s">
        <v>139</v>
      </c>
      <c r="D186" s="56" t="s">
        <v>5</v>
      </c>
      <c r="E186" s="66">
        <v>16.11</v>
      </c>
      <c r="F186" s="245"/>
      <c r="G186" s="79">
        <f t="shared" ref="G186:G205" si="52">ROUND(E186*F186,2)</f>
        <v>0</v>
      </c>
      <c r="H186" s="9"/>
    </row>
    <row r="187" spans="1:8">
      <c r="A187" s="42" t="s">
        <v>422</v>
      </c>
      <c r="B187" s="39"/>
      <c r="C187" s="7" t="s">
        <v>152</v>
      </c>
      <c r="D187" s="56" t="s">
        <v>0</v>
      </c>
      <c r="E187" s="66">
        <v>2</v>
      </c>
      <c r="F187" s="245"/>
      <c r="G187" s="79">
        <f t="shared" si="52"/>
        <v>0</v>
      </c>
      <c r="H187" s="9"/>
    </row>
    <row r="188" spans="1:8">
      <c r="A188" s="42" t="s">
        <v>423</v>
      </c>
      <c r="B188" s="39"/>
      <c r="C188" s="7" t="s">
        <v>136</v>
      </c>
      <c r="D188" s="56" t="s">
        <v>0</v>
      </c>
      <c r="E188" s="66">
        <v>40</v>
      </c>
      <c r="F188" s="245"/>
      <c r="G188" s="79">
        <f t="shared" si="52"/>
        <v>0</v>
      </c>
      <c r="H188" s="9"/>
    </row>
    <row r="189" spans="1:8">
      <c r="A189" s="42" t="s">
        <v>424</v>
      </c>
      <c r="B189" s="39"/>
      <c r="C189" s="7" t="s">
        <v>135</v>
      </c>
      <c r="D189" s="56" t="s">
        <v>0</v>
      </c>
      <c r="E189" s="66">
        <v>19</v>
      </c>
      <c r="F189" s="245"/>
      <c r="G189" s="79">
        <f t="shared" ref="G189:G204" si="53">ROUND(E189*F189,2)</f>
        <v>0</v>
      </c>
      <c r="H189" s="9"/>
    </row>
    <row r="190" spans="1:8" ht="25.5">
      <c r="A190" s="42" t="s">
        <v>425</v>
      </c>
      <c r="B190" s="39"/>
      <c r="C190" s="7" t="s">
        <v>144</v>
      </c>
      <c r="D190" s="56" t="s">
        <v>0</v>
      </c>
      <c r="E190" s="66">
        <v>35</v>
      </c>
      <c r="F190" s="245"/>
      <c r="G190" s="79">
        <f t="shared" si="53"/>
        <v>0</v>
      </c>
      <c r="H190" s="9"/>
    </row>
    <row r="191" spans="1:8" ht="25.5">
      <c r="A191" s="42" t="s">
        <v>426</v>
      </c>
      <c r="B191" s="39"/>
      <c r="C191" s="7" t="s">
        <v>149</v>
      </c>
      <c r="D191" s="56" t="s">
        <v>0</v>
      </c>
      <c r="E191" s="66">
        <v>4</v>
      </c>
      <c r="F191" s="245"/>
      <c r="G191" s="79">
        <f t="shared" si="53"/>
        <v>0</v>
      </c>
      <c r="H191" s="9"/>
    </row>
    <row r="192" spans="1:8">
      <c r="A192" s="42" t="s">
        <v>427</v>
      </c>
      <c r="B192" s="39"/>
      <c r="C192" s="7" t="s">
        <v>154</v>
      </c>
      <c r="D192" s="56" t="s">
        <v>0</v>
      </c>
      <c r="E192" s="66">
        <v>20</v>
      </c>
      <c r="F192" s="245"/>
      <c r="G192" s="79">
        <f t="shared" ref="G192" si="54">ROUND(E192*F192,2)</f>
        <v>0</v>
      </c>
      <c r="H192" s="9"/>
    </row>
    <row r="193" spans="1:8">
      <c r="A193" s="42" t="s">
        <v>41</v>
      </c>
      <c r="B193" s="39"/>
      <c r="C193" s="7" t="s">
        <v>155</v>
      </c>
      <c r="D193" s="56" t="s">
        <v>0</v>
      </c>
      <c r="E193" s="66">
        <v>22</v>
      </c>
      <c r="F193" s="245"/>
      <c r="G193" s="79">
        <f t="shared" ref="G193" si="55">ROUND(E193*F193,2)</f>
        <v>0</v>
      </c>
      <c r="H193" s="9"/>
    </row>
    <row r="194" spans="1:8">
      <c r="A194" s="42" t="s">
        <v>42</v>
      </c>
      <c r="B194" s="39"/>
      <c r="C194" s="7" t="s">
        <v>158</v>
      </c>
      <c r="D194" s="56" t="s">
        <v>0</v>
      </c>
      <c r="E194" s="66">
        <v>14</v>
      </c>
      <c r="F194" s="245"/>
      <c r="G194" s="79">
        <f t="shared" ref="G194" si="56">ROUND(E194*F194,2)</f>
        <v>0</v>
      </c>
      <c r="H194" s="9"/>
    </row>
    <row r="195" spans="1:8">
      <c r="A195" s="42" t="s">
        <v>428</v>
      </c>
      <c r="B195" s="39"/>
      <c r="C195" s="7" t="s">
        <v>160</v>
      </c>
      <c r="D195" s="56" t="s">
        <v>0</v>
      </c>
      <c r="E195" s="66">
        <v>40</v>
      </c>
      <c r="F195" s="245"/>
      <c r="G195" s="79">
        <f t="shared" ref="G195:G196" si="57">ROUND(E195*F195,2)</f>
        <v>0</v>
      </c>
      <c r="H195" s="9"/>
    </row>
    <row r="196" spans="1:8">
      <c r="A196" s="42" t="s">
        <v>429</v>
      </c>
      <c r="B196" s="39"/>
      <c r="C196" s="7" t="s">
        <v>153</v>
      </c>
      <c r="D196" s="56" t="s">
        <v>0</v>
      </c>
      <c r="E196" s="66">
        <v>40</v>
      </c>
      <c r="F196" s="245"/>
      <c r="G196" s="79">
        <f t="shared" si="57"/>
        <v>0</v>
      </c>
      <c r="H196" s="9"/>
    </row>
    <row r="197" spans="1:8" ht="25.5">
      <c r="A197" s="42" t="s">
        <v>430</v>
      </c>
      <c r="B197" s="39"/>
      <c r="C197" s="7" t="s">
        <v>168</v>
      </c>
      <c r="D197" s="56" t="s">
        <v>0</v>
      </c>
      <c r="E197" s="66">
        <v>2</v>
      </c>
      <c r="F197" s="245"/>
      <c r="G197" s="79">
        <f t="shared" ref="G197:G203" si="58">ROUND(E197*F197,2)</f>
        <v>0</v>
      </c>
      <c r="H197" s="9"/>
    </row>
    <row r="198" spans="1:8" ht="25.5">
      <c r="A198" s="42" t="s">
        <v>43</v>
      </c>
      <c r="B198" s="39"/>
      <c r="C198" s="7" t="s">
        <v>167</v>
      </c>
      <c r="D198" s="56" t="s">
        <v>0</v>
      </c>
      <c r="E198" s="66">
        <v>4</v>
      </c>
      <c r="F198" s="245"/>
      <c r="G198" s="79">
        <f t="shared" si="58"/>
        <v>0</v>
      </c>
      <c r="H198" s="9"/>
    </row>
    <row r="199" spans="1:8">
      <c r="A199" s="42" t="s">
        <v>431</v>
      </c>
      <c r="B199" s="39"/>
      <c r="C199" s="7" t="s">
        <v>169</v>
      </c>
      <c r="D199" s="56" t="s">
        <v>0</v>
      </c>
      <c r="E199" s="66">
        <v>2</v>
      </c>
      <c r="F199" s="245"/>
      <c r="G199" s="79">
        <f t="shared" si="58"/>
        <v>0</v>
      </c>
      <c r="H199" s="9"/>
    </row>
    <row r="200" spans="1:8">
      <c r="A200" s="42" t="s">
        <v>432</v>
      </c>
      <c r="B200" s="39"/>
      <c r="C200" s="7" t="s">
        <v>161</v>
      </c>
      <c r="D200" s="56" t="s">
        <v>6</v>
      </c>
      <c r="E200" s="66">
        <v>50</v>
      </c>
      <c r="F200" s="245"/>
      <c r="G200" s="79">
        <f t="shared" si="58"/>
        <v>0</v>
      </c>
      <c r="H200" s="9"/>
    </row>
    <row r="201" spans="1:8">
      <c r="A201" s="42" t="s">
        <v>433</v>
      </c>
      <c r="B201" s="39"/>
      <c r="C201" s="7" t="s">
        <v>162</v>
      </c>
      <c r="D201" s="56" t="s">
        <v>6</v>
      </c>
      <c r="E201" s="66">
        <v>20</v>
      </c>
      <c r="F201" s="245"/>
      <c r="G201" s="79">
        <f t="shared" si="58"/>
        <v>0</v>
      </c>
      <c r="H201" s="9"/>
    </row>
    <row r="202" spans="1:8" ht="25.5">
      <c r="A202" s="42" t="s">
        <v>434</v>
      </c>
      <c r="B202" s="39"/>
      <c r="C202" s="7" t="s">
        <v>163</v>
      </c>
      <c r="D202" s="56" t="s">
        <v>6</v>
      </c>
      <c r="E202" s="66">
        <v>20</v>
      </c>
      <c r="F202" s="245"/>
      <c r="G202" s="79">
        <f t="shared" si="58"/>
        <v>0</v>
      </c>
      <c r="H202" s="9"/>
    </row>
    <row r="203" spans="1:8" ht="25.5">
      <c r="A203" s="42" t="s">
        <v>44</v>
      </c>
      <c r="B203" s="39"/>
      <c r="C203" s="7" t="s">
        <v>164</v>
      </c>
      <c r="D203" s="56" t="s">
        <v>6</v>
      </c>
      <c r="E203" s="66">
        <v>20</v>
      </c>
      <c r="F203" s="245"/>
      <c r="G203" s="79">
        <f t="shared" si="58"/>
        <v>0</v>
      </c>
      <c r="H203" s="9"/>
    </row>
    <row r="204" spans="1:8" ht="25.5">
      <c r="A204" s="42" t="s">
        <v>435</v>
      </c>
      <c r="B204" s="39"/>
      <c r="C204" s="7" t="s">
        <v>165</v>
      </c>
      <c r="D204" s="56" t="s">
        <v>6</v>
      </c>
      <c r="E204" s="66">
        <v>15</v>
      </c>
      <c r="F204" s="245"/>
      <c r="G204" s="79">
        <f t="shared" si="53"/>
        <v>0</v>
      </c>
      <c r="H204" s="9"/>
    </row>
    <row r="205" spans="1:8">
      <c r="A205" s="42" t="s">
        <v>436</v>
      </c>
      <c r="B205" s="39"/>
      <c r="C205" s="7" t="s">
        <v>89</v>
      </c>
      <c r="D205" s="56" t="s">
        <v>0</v>
      </c>
      <c r="E205" s="66">
        <v>3</v>
      </c>
      <c r="F205" s="245"/>
      <c r="G205" s="79">
        <f t="shared" si="52"/>
        <v>0</v>
      </c>
      <c r="H205" s="9"/>
    </row>
    <row r="206" spans="1:8">
      <c r="A206" s="42" t="s">
        <v>443</v>
      </c>
      <c r="B206" s="39"/>
      <c r="C206" s="7" t="s">
        <v>137</v>
      </c>
      <c r="D206" s="56" t="s">
        <v>0</v>
      </c>
      <c r="E206" s="66">
        <v>2</v>
      </c>
      <c r="F206" s="245"/>
      <c r="G206" s="79">
        <f t="shared" ref="G206:G222" si="59">ROUND(E206*F206,2)</f>
        <v>0</v>
      </c>
      <c r="H206" s="9"/>
    </row>
    <row r="207" spans="1:8">
      <c r="A207" s="42" t="s">
        <v>444</v>
      </c>
      <c r="B207" s="39"/>
      <c r="C207" s="7" t="s">
        <v>140</v>
      </c>
      <c r="D207" s="56" t="s">
        <v>0</v>
      </c>
      <c r="E207" s="66">
        <v>22</v>
      </c>
      <c r="F207" s="245"/>
      <c r="G207" s="79">
        <f t="shared" si="59"/>
        <v>0</v>
      </c>
      <c r="H207" s="9"/>
    </row>
    <row r="208" spans="1:8">
      <c r="A208" s="42" t="s">
        <v>46</v>
      </c>
      <c r="B208" s="39"/>
      <c r="C208" s="7" t="s">
        <v>141</v>
      </c>
      <c r="D208" s="56" t="s">
        <v>0</v>
      </c>
      <c r="E208" s="66">
        <v>40</v>
      </c>
      <c r="F208" s="245"/>
      <c r="G208" s="79">
        <f t="shared" si="59"/>
        <v>0</v>
      </c>
      <c r="H208" s="9"/>
    </row>
    <row r="209" spans="1:8">
      <c r="A209" s="42" t="s">
        <v>445</v>
      </c>
      <c r="B209" s="39"/>
      <c r="C209" s="7" t="s">
        <v>142</v>
      </c>
      <c r="D209" s="56" t="s">
        <v>0</v>
      </c>
      <c r="E209" s="66">
        <v>40</v>
      </c>
      <c r="F209" s="245"/>
      <c r="G209" s="79">
        <f t="shared" si="59"/>
        <v>0</v>
      </c>
      <c r="H209" s="9"/>
    </row>
    <row r="210" spans="1:8">
      <c r="A210" s="42" t="s">
        <v>446</v>
      </c>
      <c r="B210" s="39"/>
      <c r="C210" s="7" t="s">
        <v>147</v>
      </c>
      <c r="D210" s="56" t="s">
        <v>0</v>
      </c>
      <c r="E210" s="66">
        <v>39</v>
      </c>
      <c r="F210" s="245"/>
      <c r="G210" s="79">
        <f t="shared" si="59"/>
        <v>0</v>
      </c>
      <c r="H210" s="9"/>
    </row>
    <row r="211" spans="1:8">
      <c r="A211" s="42" t="s">
        <v>47</v>
      </c>
      <c r="B211" s="39"/>
      <c r="C211" s="7" t="s">
        <v>143</v>
      </c>
      <c r="D211" s="56" t="s">
        <v>0</v>
      </c>
      <c r="E211" s="66">
        <v>3</v>
      </c>
      <c r="F211" s="245"/>
      <c r="G211" s="79">
        <f t="shared" si="59"/>
        <v>0</v>
      </c>
      <c r="H211" s="9"/>
    </row>
    <row r="212" spans="1:8">
      <c r="A212" s="42" t="s">
        <v>447</v>
      </c>
      <c r="B212" s="39"/>
      <c r="C212" s="7" t="s">
        <v>145</v>
      </c>
      <c r="D212" s="56" t="s">
        <v>0</v>
      </c>
      <c r="E212" s="66">
        <v>15</v>
      </c>
      <c r="F212" s="245"/>
      <c r="G212" s="79">
        <f t="shared" si="59"/>
        <v>0</v>
      </c>
      <c r="H212" s="9"/>
    </row>
    <row r="213" spans="1:8">
      <c r="A213" s="42" t="s">
        <v>48</v>
      </c>
      <c r="B213" s="39"/>
      <c r="C213" s="7" t="s">
        <v>146</v>
      </c>
      <c r="D213" s="56" t="s">
        <v>0</v>
      </c>
      <c r="E213" s="66">
        <v>2</v>
      </c>
      <c r="F213" s="245"/>
      <c r="G213" s="79">
        <f t="shared" si="59"/>
        <v>0</v>
      </c>
      <c r="H213" s="9"/>
    </row>
    <row r="214" spans="1:8">
      <c r="A214" s="42" t="s">
        <v>50</v>
      </c>
      <c r="B214" s="39"/>
      <c r="C214" s="7" t="s">
        <v>148</v>
      </c>
      <c r="D214" s="56" t="s">
        <v>0</v>
      </c>
      <c r="E214" s="66">
        <v>12</v>
      </c>
      <c r="F214" s="245"/>
      <c r="G214" s="79">
        <f t="shared" si="59"/>
        <v>0</v>
      </c>
      <c r="H214" s="9"/>
    </row>
    <row r="215" spans="1:8">
      <c r="A215" s="42" t="s">
        <v>448</v>
      </c>
      <c r="B215" s="39"/>
      <c r="C215" s="7" t="s">
        <v>150</v>
      </c>
      <c r="D215" s="56" t="s">
        <v>0</v>
      </c>
      <c r="E215" s="66">
        <v>2</v>
      </c>
      <c r="F215" s="245"/>
      <c r="G215" s="79">
        <f t="shared" si="59"/>
        <v>0</v>
      </c>
      <c r="H215" s="9"/>
    </row>
    <row r="216" spans="1:8">
      <c r="A216" s="42" t="s">
        <v>449</v>
      </c>
      <c r="B216" s="39"/>
      <c r="C216" s="7" t="s">
        <v>151</v>
      </c>
      <c r="D216" s="56" t="s">
        <v>0</v>
      </c>
      <c r="E216" s="66">
        <v>10</v>
      </c>
      <c r="F216" s="245"/>
      <c r="G216" s="79">
        <f t="shared" si="59"/>
        <v>0</v>
      </c>
      <c r="H216" s="9"/>
    </row>
    <row r="217" spans="1:8">
      <c r="A217" s="42" t="s">
        <v>450</v>
      </c>
      <c r="B217" s="39"/>
      <c r="C217" s="7" t="s">
        <v>154</v>
      </c>
      <c r="D217" s="56" t="s">
        <v>0</v>
      </c>
      <c r="E217" s="66">
        <v>36</v>
      </c>
      <c r="F217" s="245"/>
      <c r="G217" s="79">
        <f t="shared" si="59"/>
        <v>0</v>
      </c>
      <c r="H217" s="9"/>
    </row>
    <row r="218" spans="1:8">
      <c r="A218" s="42" t="s">
        <v>451</v>
      </c>
      <c r="B218" s="39"/>
      <c r="C218" s="7" t="s">
        <v>159</v>
      </c>
      <c r="D218" s="56" t="s">
        <v>0</v>
      </c>
      <c r="E218" s="66">
        <v>2</v>
      </c>
      <c r="F218" s="245"/>
      <c r="G218" s="79">
        <f t="shared" si="59"/>
        <v>0</v>
      </c>
      <c r="H218" s="9"/>
    </row>
    <row r="219" spans="1:8">
      <c r="A219" s="42" t="s">
        <v>452</v>
      </c>
      <c r="B219" s="39"/>
      <c r="C219" s="7" t="s">
        <v>156</v>
      </c>
      <c r="D219" s="56" t="s">
        <v>0</v>
      </c>
      <c r="E219" s="66">
        <v>22</v>
      </c>
      <c r="F219" s="245"/>
      <c r="G219" s="79">
        <f t="shared" si="59"/>
        <v>0</v>
      </c>
      <c r="H219" s="9"/>
    </row>
    <row r="220" spans="1:8">
      <c r="A220" s="42" t="s">
        <v>453</v>
      </c>
      <c r="B220" s="39"/>
      <c r="C220" s="7" t="s">
        <v>157</v>
      </c>
      <c r="D220" s="56" t="s">
        <v>0</v>
      </c>
      <c r="E220" s="66">
        <v>20</v>
      </c>
      <c r="F220" s="245"/>
      <c r="G220" s="79">
        <f t="shared" si="59"/>
        <v>0</v>
      </c>
      <c r="H220" s="9"/>
    </row>
    <row r="221" spans="1:8" ht="25.5">
      <c r="A221" s="42" t="s">
        <v>454</v>
      </c>
      <c r="B221" s="39"/>
      <c r="C221" s="7" t="s">
        <v>52</v>
      </c>
      <c r="D221" s="56" t="s">
        <v>21</v>
      </c>
      <c r="E221" s="66">
        <v>181.79</v>
      </c>
      <c r="F221" s="245"/>
      <c r="G221" s="79">
        <f t="shared" si="59"/>
        <v>0</v>
      </c>
      <c r="H221" s="9"/>
    </row>
    <row r="222" spans="1:8">
      <c r="A222" s="42" t="s">
        <v>528</v>
      </c>
      <c r="B222" s="281"/>
      <c r="C222" s="7" t="s">
        <v>529</v>
      </c>
      <c r="D222" s="56" t="s">
        <v>0</v>
      </c>
      <c r="E222" s="66">
        <v>2</v>
      </c>
      <c r="F222" s="245"/>
      <c r="G222" s="79">
        <f t="shared" si="59"/>
        <v>0</v>
      </c>
      <c r="H222" s="9"/>
    </row>
    <row r="223" spans="1:8">
      <c r="A223" s="42"/>
      <c r="B223" s="281"/>
      <c r="C223" s="7"/>
      <c r="D223" s="8"/>
      <c r="E223" s="65"/>
      <c r="F223" s="246"/>
      <c r="G223" s="79"/>
      <c r="H223" s="9"/>
    </row>
    <row r="224" spans="1:8">
      <c r="A224" s="34" t="s">
        <v>266</v>
      </c>
      <c r="B224" s="282"/>
      <c r="C224" s="5" t="s">
        <v>178</v>
      </c>
      <c r="D224" s="11"/>
      <c r="E224" s="62"/>
      <c r="F224" s="247"/>
      <c r="G224" s="84">
        <f>SUM(G225:G257)</f>
        <v>0</v>
      </c>
      <c r="H224" s="6" t="e">
        <f>G224/$G$273</f>
        <v>#DIV/0!</v>
      </c>
    </row>
    <row r="225" spans="1:8" ht="25.5">
      <c r="A225" s="42" t="s">
        <v>268</v>
      </c>
      <c r="B225" s="281"/>
      <c r="C225" s="7" t="s">
        <v>472</v>
      </c>
      <c r="D225" s="56" t="s">
        <v>0</v>
      </c>
      <c r="E225" s="66">
        <v>6</v>
      </c>
      <c r="F225" s="245"/>
      <c r="G225" s="79">
        <f>ROUND(E225*F225,2)</f>
        <v>0</v>
      </c>
      <c r="H225" s="9"/>
    </row>
    <row r="226" spans="1:8">
      <c r="A226" s="42" t="s">
        <v>438</v>
      </c>
      <c r="B226" s="281"/>
      <c r="C226" s="7" t="s">
        <v>473</v>
      </c>
      <c r="D226" s="56" t="s">
        <v>0</v>
      </c>
      <c r="E226" s="66">
        <v>25</v>
      </c>
      <c r="F226" s="245"/>
      <c r="G226" s="79">
        <f>ROUND(E226*F226,2)</f>
        <v>0</v>
      </c>
      <c r="H226" s="9"/>
    </row>
    <row r="227" spans="1:8">
      <c r="A227" s="42" t="s">
        <v>439</v>
      </c>
      <c r="B227" s="281"/>
      <c r="C227" s="7" t="s">
        <v>474</v>
      </c>
      <c r="D227" s="56" t="s">
        <v>0</v>
      </c>
      <c r="E227" s="66">
        <v>1</v>
      </c>
      <c r="F227" s="245"/>
      <c r="G227" s="79">
        <f t="shared" ref="G227:G230" si="60">ROUND(E227*F227,2)</f>
        <v>0</v>
      </c>
      <c r="H227" s="9"/>
    </row>
    <row r="228" spans="1:8">
      <c r="A228" s="42" t="s">
        <v>440</v>
      </c>
      <c r="B228" s="281"/>
      <c r="C228" s="7" t="s">
        <v>475</v>
      </c>
      <c r="D228" s="56" t="s">
        <v>0</v>
      </c>
      <c r="E228" s="66">
        <v>1</v>
      </c>
      <c r="F228" s="245"/>
      <c r="G228" s="79">
        <f t="shared" si="60"/>
        <v>0</v>
      </c>
      <c r="H228" s="9"/>
    </row>
    <row r="229" spans="1:8">
      <c r="A229" s="42" t="s">
        <v>441</v>
      </c>
      <c r="B229" s="281"/>
      <c r="C229" s="7" t="s">
        <v>476</v>
      </c>
      <c r="D229" s="56" t="s">
        <v>0</v>
      </c>
      <c r="E229" s="66">
        <v>1</v>
      </c>
      <c r="F229" s="245"/>
      <c r="G229" s="79">
        <f t="shared" si="60"/>
        <v>0</v>
      </c>
      <c r="H229" s="9"/>
    </row>
    <row r="230" spans="1:8">
      <c r="A230" s="42" t="s">
        <v>442</v>
      </c>
      <c r="B230" s="281"/>
      <c r="C230" s="7" t="s">
        <v>477</v>
      </c>
      <c r="D230" s="56" t="s">
        <v>0</v>
      </c>
      <c r="E230" s="66">
        <v>2</v>
      </c>
      <c r="F230" s="245"/>
      <c r="G230" s="79">
        <f t="shared" si="60"/>
        <v>0</v>
      </c>
      <c r="H230" s="9"/>
    </row>
    <row r="231" spans="1:8">
      <c r="A231" s="42" t="s">
        <v>503</v>
      </c>
      <c r="B231" s="281"/>
      <c r="C231" s="7" t="s">
        <v>478</v>
      </c>
      <c r="D231" s="56" t="s">
        <v>0</v>
      </c>
      <c r="E231" s="66">
        <v>1</v>
      </c>
      <c r="F231" s="245"/>
      <c r="G231" s="79">
        <f t="shared" ref="G231:G246" si="61">ROUND(E231*F231,2)</f>
        <v>0</v>
      </c>
      <c r="H231" s="9"/>
    </row>
    <row r="232" spans="1:8">
      <c r="A232" s="42" t="s">
        <v>504</v>
      </c>
      <c r="B232" s="281"/>
      <c r="C232" s="7" t="s">
        <v>479</v>
      </c>
      <c r="D232" s="56" t="s">
        <v>0</v>
      </c>
      <c r="E232" s="66">
        <v>1</v>
      </c>
      <c r="F232" s="245"/>
      <c r="G232" s="79">
        <f t="shared" si="61"/>
        <v>0</v>
      </c>
      <c r="H232" s="9"/>
    </row>
    <row r="233" spans="1:8">
      <c r="A233" s="42" t="s">
        <v>505</v>
      </c>
      <c r="B233" s="281"/>
      <c r="C233" s="7" t="s">
        <v>480</v>
      </c>
      <c r="D233" s="56" t="s">
        <v>0</v>
      </c>
      <c r="E233" s="66">
        <v>1</v>
      </c>
      <c r="F233" s="245"/>
      <c r="G233" s="79">
        <f t="shared" si="61"/>
        <v>0</v>
      </c>
      <c r="H233" s="9"/>
    </row>
    <row r="234" spans="1:8">
      <c r="A234" s="42" t="s">
        <v>506</v>
      </c>
      <c r="B234" s="281"/>
      <c r="C234" s="7" t="s">
        <v>481</v>
      </c>
      <c r="D234" s="56" t="s">
        <v>0</v>
      </c>
      <c r="E234" s="66">
        <v>1</v>
      </c>
      <c r="F234" s="245"/>
      <c r="G234" s="79">
        <f t="shared" si="61"/>
        <v>0</v>
      </c>
      <c r="H234" s="9"/>
    </row>
    <row r="235" spans="1:8">
      <c r="A235" s="42" t="s">
        <v>507</v>
      </c>
      <c r="B235" s="281"/>
      <c r="C235" s="7" t="s">
        <v>482</v>
      </c>
      <c r="D235" s="56" t="s">
        <v>0</v>
      </c>
      <c r="E235" s="66">
        <v>1</v>
      </c>
      <c r="F235" s="245"/>
      <c r="G235" s="79">
        <f t="shared" si="61"/>
        <v>0</v>
      </c>
      <c r="H235" s="9"/>
    </row>
    <row r="236" spans="1:8">
      <c r="A236" s="42" t="s">
        <v>508</v>
      </c>
      <c r="B236" s="281"/>
      <c r="C236" s="7" t="s">
        <v>483</v>
      </c>
      <c r="D236" s="56" t="s">
        <v>0</v>
      </c>
      <c r="E236" s="66">
        <v>1</v>
      </c>
      <c r="F236" s="245"/>
      <c r="G236" s="79">
        <f t="shared" si="61"/>
        <v>0</v>
      </c>
      <c r="H236" s="9"/>
    </row>
    <row r="237" spans="1:8">
      <c r="A237" s="42" t="s">
        <v>509</v>
      </c>
      <c r="B237" s="281"/>
      <c r="C237" s="7" t="s">
        <v>484</v>
      </c>
      <c r="D237" s="56" t="s">
        <v>0</v>
      </c>
      <c r="E237" s="66">
        <v>6</v>
      </c>
      <c r="F237" s="245"/>
      <c r="G237" s="79">
        <f t="shared" si="61"/>
        <v>0</v>
      </c>
      <c r="H237" s="9"/>
    </row>
    <row r="238" spans="1:8">
      <c r="A238" s="42" t="s">
        <v>510</v>
      </c>
      <c r="B238" s="281"/>
      <c r="C238" s="7" t="s">
        <v>485</v>
      </c>
      <c r="D238" s="56" t="s">
        <v>0</v>
      </c>
      <c r="E238" s="66">
        <v>1</v>
      </c>
      <c r="F238" s="245"/>
      <c r="G238" s="79">
        <f t="shared" si="61"/>
        <v>0</v>
      </c>
      <c r="H238" s="9"/>
    </row>
    <row r="239" spans="1:8">
      <c r="A239" s="42" t="s">
        <v>511</v>
      </c>
      <c r="B239" s="281"/>
      <c r="C239" s="7" t="s">
        <v>486</v>
      </c>
      <c r="D239" s="56" t="s">
        <v>0</v>
      </c>
      <c r="E239" s="66">
        <v>2</v>
      </c>
      <c r="F239" s="245"/>
      <c r="G239" s="79">
        <f t="shared" si="61"/>
        <v>0</v>
      </c>
      <c r="H239" s="9"/>
    </row>
    <row r="240" spans="1:8">
      <c r="A240" s="42" t="s">
        <v>512</v>
      </c>
      <c r="B240" s="281"/>
      <c r="C240" s="7" t="s">
        <v>487</v>
      </c>
      <c r="D240" s="56" t="s">
        <v>0</v>
      </c>
      <c r="E240" s="66">
        <v>1</v>
      </c>
      <c r="F240" s="245"/>
      <c r="G240" s="79">
        <f t="shared" si="61"/>
        <v>0</v>
      </c>
      <c r="H240" s="9"/>
    </row>
    <row r="241" spans="1:8">
      <c r="A241" s="42" t="s">
        <v>513</v>
      </c>
      <c r="B241" s="281"/>
      <c r="C241" s="7" t="s">
        <v>488</v>
      </c>
      <c r="D241" s="56" t="s">
        <v>0</v>
      </c>
      <c r="E241" s="66">
        <v>1</v>
      </c>
      <c r="F241" s="245"/>
      <c r="G241" s="79">
        <f t="shared" si="61"/>
        <v>0</v>
      </c>
      <c r="H241" s="9"/>
    </row>
    <row r="242" spans="1:8">
      <c r="A242" s="42" t="s">
        <v>514</v>
      </c>
      <c r="B242" s="281"/>
      <c r="C242" s="7" t="s">
        <v>489</v>
      </c>
      <c r="D242" s="56" t="s">
        <v>0</v>
      </c>
      <c r="E242" s="66">
        <v>1</v>
      </c>
      <c r="F242" s="245"/>
      <c r="G242" s="79">
        <f t="shared" si="61"/>
        <v>0</v>
      </c>
      <c r="H242" s="9"/>
    </row>
    <row r="243" spans="1:8">
      <c r="A243" s="42" t="s">
        <v>515</v>
      </c>
      <c r="B243" s="281"/>
      <c r="C243" s="7" t="s">
        <v>490</v>
      </c>
      <c r="D243" s="56" t="s">
        <v>0</v>
      </c>
      <c r="E243" s="66">
        <v>6</v>
      </c>
      <c r="F243" s="245"/>
      <c r="G243" s="79">
        <f t="shared" si="61"/>
        <v>0</v>
      </c>
      <c r="H243" s="9"/>
    </row>
    <row r="244" spans="1:8">
      <c r="A244" s="42" t="s">
        <v>53</v>
      </c>
      <c r="B244" s="281"/>
      <c r="C244" s="7" t="s">
        <v>491</v>
      </c>
      <c r="D244" s="56" t="s">
        <v>0</v>
      </c>
      <c r="E244" s="66">
        <v>6</v>
      </c>
      <c r="F244" s="245"/>
      <c r="G244" s="79">
        <f t="shared" si="61"/>
        <v>0</v>
      </c>
      <c r="H244" s="9"/>
    </row>
    <row r="245" spans="1:8">
      <c r="A245" s="42" t="s">
        <v>516</v>
      </c>
      <c r="B245" s="281"/>
      <c r="C245" s="7" t="s">
        <v>492</v>
      </c>
      <c r="D245" s="56" t="s">
        <v>0</v>
      </c>
      <c r="E245" s="66">
        <v>2</v>
      </c>
      <c r="F245" s="245"/>
      <c r="G245" s="79">
        <f t="shared" si="61"/>
        <v>0</v>
      </c>
      <c r="H245" s="9"/>
    </row>
    <row r="246" spans="1:8">
      <c r="A246" s="42" t="s">
        <v>517</v>
      </c>
      <c r="B246" s="281"/>
      <c r="C246" s="7" t="s">
        <v>493</v>
      </c>
      <c r="D246" s="56" t="s">
        <v>199</v>
      </c>
      <c r="E246" s="66">
        <v>1</v>
      </c>
      <c r="F246" s="245"/>
      <c r="G246" s="79">
        <f t="shared" si="61"/>
        <v>0</v>
      </c>
      <c r="H246" s="9"/>
    </row>
    <row r="247" spans="1:8">
      <c r="A247" s="42" t="s">
        <v>518</v>
      </c>
      <c r="B247" s="281"/>
      <c r="C247" s="7" t="s">
        <v>494</v>
      </c>
      <c r="D247" s="56" t="s">
        <v>0</v>
      </c>
      <c r="E247" s="66">
        <v>28</v>
      </c>
      <c r="F247" s="245"/>
      <c r="G247" s="79">
        <f t="shared" ref="G247:G256" si="62">ROUND(E247*F247,2)</f>
        <v>0</v>
      </c>
      <c r="H247" s="9"/>
    </row>
    <row r="248" spans="1:8" ht="25.5">
      <c r="A248" s="42" t="s">
        <v>519</v>
      </c>
      <c r="B248" s="281"/>
      <c r="C248" s="7" t="s">
        <v>495</v>
      </c>
      <c r="D248" s="56" t="s">
        <v>21</v>
      </c>
      <c r="E248" s="66">
        <v>5479.95</v>
      </c>
      <c r="F248" s="245"/>
      <c r="G248" s="79">
        <f t="shared" si="62"/>
        <v>0</v>
      </c>
      <c r="H248" s="9"/>
    </row>
    <row r="249" spans="1:8" ht="51">
      <c r="A249" s="42" t="s">
        <v>520</v>
      </c>
      <c r="B249" s="281"/>
      <c r="C249" s="7" t="s">
        <v>496</v>
      </c>
      <c r="D249" s="56" t="s">
        <v>5</v>
      </c>
      <c r="E249" s="66">
        <v>1050</v>
      </c>
      <c r="F249" s="245"/>
      <c r="G249" s="79">
        <f t="shared" si="62"/>
        <v>0</v>
      </c>
      <c r="H249" s="9"/>
    </row>
    <row r="250" spans="1:8" ht="25.5">
      <c r="A250" s="42" t="s">
        <v>521</v>
      </c>
      <c r="B250" s="281"/>
      <c r="C250" s="7" t="s">
        <v>497</v>
      </c>
      <c r="D250" s="56" t="s">
        <v>6</v>
      </c>
      <c r="E250" s="66">
        <v>205</v>
      </c>
      <c r="F250" s="245"/>
      <c r="G250" s="79">
        <f t="shared" si="62"/>
        <v>0</v>
      </c>
      <c r="H250" s="9"/>
    </row>
    <row r="251" spans="1:8">
      <c r="A251" s="42" t="s">
        <v>522</v>
      </c>
      <c r="B251" s="281"/>
      <c r="C251" s="7" t="s">
        <v>498</v>
      </c>
      <c r="D251" s="56" t="s">
        <v>8</v>
      </c>
      <c r="E251" s="66">
        <v>1</v>
      </c>
      <c r="F251" s="245"/>
      <c r="G251" s="79">
        <f t="shared" si="62"/>
        <v>0</v>
      </c>
      <c r="H251" s="9"/>
    </row>
    <row r="252" spans="1:8">
      <c r="A252" s="42" t="s">
        <v>523</v>
      </c>
      <c r="B252" s="281"/>
      <c r="C252" s="7" t="s">
        <v>498</v>
      </c>
      <c r="D252" s="56" t="s">
        <v>8</v>
      </c>
      <c r="E252" s="66">
        <v>1</v>
      </c>
      <c r="F252" s="245"/>
      <c r="G252" s="79">
        <f t="shared" si="62"/>
        <v>0</v>
      </c>
      <c r="H252" s="9"/>
    </row>
    <row r="253" spans="1:8">
      <c r="A253" s="42" t="s">
        <v>524</v>
      </c>
      <c r="B253" s="281"/>
      <c r="C253" s="7" t="s">
        <v>499</v>
      </c>
      <c r="D253" s="56" t="s">
        <v>8</v>
      </c>
      <c r="E253" s="66">
        <v>28</v>
      </c>
      <c r="F253" s="245"/>
      <c r="G253" s="79">
        <f t="shared" si="62"/>
        <v>0</v>
      </c>
      <c r="H253" s="9"/>
    </row>
    <row r="254" spans="1:8">
      <c r="A254" s="42" t="s">
        <v>525</v>
      </c>
      <c r="B254" s="281"/>
      <c r="C254" s="7" t="s">
        <v>500</v>
      </c>
      <c r="D254" s="56" t="s">
        <v>8</v>
      </c>
      <c r="E254" s="66">
        <v>36</v>
      </c>
      <c r="F254" s="245"/>
      <c r="G254" s="79">
        <f t="shared" si="62"/>
        <v>0</v>
      </c>
      <c r="H254" s="9"/>
    </row>
    <row r="255" spans="1:8">
      <c r="A255" s="42" t="s">
        <v>526</v>
      </c>
      <c r="B255" s="281"/>
      <c r="C255" s="7" t="s">
        <v>501</v>
      </c>
      <c r="D255" s="56" t="s">
        <v>199</v>
      </c>
      <c r="E255" s="66">
        <v>1</v>
      </c>
      <c r="F255" s="245"/>
      <c r="G255" s="79">
        <f t="shared" si="62"/>
        <v>0</v>
      </c>
      <c r="H255" s="9"/>
    </row>
    <row r="256" spans="1:8">
      <c r="A256" s="42" t="s">
        <v>527</v>
      </c>
      <c r="B256" s="281"/>
      <c r="C256" s="7" t="s">
        <v>502</v>
      </c>
      <c r="D256" s="56" t="s">
        <v>199</v>
      </c>
      <c r="E256" s="66">
        <v>1</v>
      </c>
      <c r="F256" s="245"/>
      <c r="G256" s="79">
        <f t="shared" si="62"/>
        <v>0</v>
      </c>
      <c r="H256" s="9"/>
    </row>
    <row r="257" spans="1:8">
      <c r="A257" s="42"/>
      <c r="B257" s="39"/>
      <c r="C257" s="7"/>
      <c r="D257" s="56"/>
      <c r="E257" s="66"/>
      <c r="F257" s="245"/>
      <c r="G257" s="79"/>
      <c r="H257" s="9"/>
    </row>
    <row r="258" spans="1:8">
      <c r="A258" s="34" t="s">
        <v>269</v>
      </c>
      <c r="B258" s="37"/>
      <c r="C258" s="5" t="s">
        <v>437</v>
      </c>
      <c r="D258" s="11"/>
      <c r="E258" s="62"/>
      <c r="F258" s="247"/>
      <c r="G258" s="84">
        <f>SUM(G259:G265)</f>
        <v>0</v>
      </c>
      <c r="H258" s="6" t="e">
        <f>G258/$G$273</f>
        <v>#DIV/0!</v>
      </c>
    </row>
    <row r="259" spans="1:8">
      <c r="A259" s="42" t="s">
        <v>270</v>
      </c>
      <c r="B259" s="39"/>
      <c r="C259" s="7" t="s">
        <v>170</v>
      </c>
      <c r="D259" s="56" t="s">
        <v>0</v>
      </c>
      <c r="E259" s="65">
        <v>49</v>
      </c>
      <c r="F259" s="245"/>
      <c r="G259" s="79">
        <f>ROUND(E259*F259,2)</f>
        <v>0</v>
      </c>
      <c r="H259" s="9"/>
    </row>
    <row r="260" spans="1:8" ht="25.5">
      <c r="A260" s="42" t="s">
        <v>271</v>
      </c>
      <c r="B260" s="39"/>
      <c r="C260" s="7" t="s">
        <v>171</v>
      </c>
      <c r="D260" s="56" t="s">
        <v>0</v>
      </c>
      <c r="E260" s="65">
        <v>28</v>
      </c>
      <c r="F260" s="245"/>
      <c r="G260" s="79">
        <f t="shared" ref="G260:G264" si="63">ROUND(E260*F260,2)</f>
        <v>0</v>
      </c>
      <c r="H260" s="9"/>
    </row>
    <row r="261" spans="1:8" ht="25.5">
      <c r="A261" s="42" t="s">
        <v>297</v>
      </c>
      <c r="B261" s="39"/>
      <c r="C261" s="7" t="s">
        <v>172</v>
      </c>
      <c r="D261" s="56" t="s">
        <v>0</v>
      </c>
      <c r="E261" s="65">
        <v>1</v>
      </c>
      <c r="F261" s="245"/>
      <c r="G261" s="79">
        <f t="shared" si="63"/>
        <v>0</v>
      </c>
      <c r="H261" s="9"/>
    </row>
    <row r="262" spans="1:8">
      <c r="A262" s="42" t="s">
        <v>298</v>
      </c>
      <c r="B262" s="39"/>
      <c r="C262" s="7" t="s">
        <v>173</v>
      </c>
      <c r="D262" s="56" t="s">
        <v>0</v>
      </c>
      <c r="E262" s="65">
        <v>1</v>
      </c>
      <c r="F262" s="245"/>
      <c r="G262" s="79">
        <f t="shared" si="63"/>
        <v>0</v>
      </c>
      <c r="H262" s="9"/>
    </row>
    <row r="263" spans="1:8">
      <c r="A263" s="42" t="s">
        <v>464</v>
      </c>
      <c r="B263" s="39"/>
      <c r="C263" s="7" t="s">
        <v>174</v>
      </c>
      <c r="D263" s="56" t="s">
        <v>0</v>
      </c>
      <c r="E263" s="65">
        <v>10</v>
      </c>
      <c r="F263" s="245"/>
      <c r="G263" s="79">
        <f t="shared" si="63"/>
        <v>0</v>
      </c>
      <c r="H263" s="9"/>
    </row>
    <row r="264" spans="1:8">
      <c r="A264" s="42" t="s">
        <v>465</v>
      </c>
      <c r="B264" s="39"/>
      <c r="C264" s="7" t="s">
        <v>175</v>
      </c>
      <c r="D264" s="56" t="s">
        <v>0</v>
      </c>
      <c r="E264" s="65">
        <v>9</v>
      </c>
      <c r="F264" s="245"/>
      <c r="G264" s="79">
        <f t="shared" si="63"/>
        <v>0</v>
      </c>
      <c r="H264" s="9"/>
    </row>
    <row r="265" spans="1:8">
      <c r="A265" s="35"/>
      <c r="B265" s="36"/>
      <c r="C265" s="21"/>
      <c r="D265" s="92"/>
      <c r="E265" s="10"/>
      <c r="F265" s="251"/>
      <c r="G265" s="79"/>
      <c r="H265" s="9"/>
    </row>
    <row r="266" spans="1:8">
      <c r="A266" s="34" t="s">
        <v>272</v>
      </c>
      <c r="B266" s="37"/>
      <c r="C266" s="5" t="s">
        <v>267</v>
      </c>
      <c r="D266" s="11"/>
      <c r="E266" s="62"/>
      <c r="F266" s="247"/>
      <c r="G266" s="84">
        <f>SUM(G267:G268)</f>
        <v>0</v>
      </c>
      <c r="H266" s="6" t="e">
        <f>G266/$G$273</f>
        <v>#DIV/0!</v>
      </c>
    </row>
    <row r="267" spans="1:8">
      <c r="A267" s="42" t="s">
        <v>274</v>
      </c>
      <c r="B267" s="39"/>
      <c r="C267" s="7" t="s">
        <v>176</v>
      </c>
      <c r="D267" s="56" t="s">
        <v>5</v>
      </c>
      <c r="E267" s="67">
        <v>1360.8300000000002</v>
      </c>
      <c r="F267" s="245"/>
      <c r="G267" s="79">
        <f>ROUND(E267*F267,2)</f>
        <v>0</v>
      </c>
      <c r="H267" s="9"/>
    </row>
    <row r="268" spans="1:8">
      <c r="A268" s="35"/>
      <c r="B268" s="36"/>
      <c r="C268" s="21"/>
      <c r="D268" s="92"/>
      <c r="E268" s="10"/>
      <c r="F268" s="251"/>
      <c r="G268" s="79"/>
      <c r="H268" s="9"/>
    </row>
    <row r="269" spans="1:8">
      <c r="A269" s="47" t="s">
        <v>466</v>
      </c>
      <c r="B269" s="48"/>
      <c r="C269" s="5" t="s">
        <v>273</v>
      </c>
      <c r="D269" s="11"/>
      <c r="E269" s="71"/>
      <c r="F269" s="247"/>
      <c r="G269" s="84">
        <f>SUM(G270:G272)</f>
        <v>0</v>
      </c>
      <c r="H269" s="22" t="e">
        <f>G269/$G$273</f>
        <v>#DIV/0!</v>
      </c>
    </row>
    <row r="270" spans="1:8">
      <c r="A270" s="51" t="s">
        <v>467</v>
      </c>
      <c r="B270" s="52"/>
      <c r="C270" s="7" t="s">
        <v>181</v>
      </c>
      <c r="D270" s="56" t="s">
        <v>0</v>
      </c>
      <c r="E270" s="73">
        <v>3</v>
      </c>
      <c r="F270" s="245"/>
      <c r="G270" s="83">
        <f>ROUND(E270*F270,2)</f>
        <v>0</v>
      </c>
      <c r="H270" s="23"/>
    </row>
    <row r="271" spans="1:8">
      <c r="A271" s="51" t="s">
        <v>468</v>
      </c>
      <c r="B271" s="53"/>
      <c r="C271" s="7" t="s">
        <v>182</v>
      </c>
      <c r="D271" s="56" t="s">
        <v>5</v>
      </c>
      <c r="E271" s="73">
        <v>3</v>
      </c>
      <c r="F271" s="245"/>
      <c r="G271" s="83">
        <f>ROUND(E271*F271,2)</f>
        <v>0</v>
      </c>
      <c r="H271" s="23"/>
    </row>
    <row r="272" spans="1:8" ht="15.75" thickBot="1">
      <c r="A272" s="268"/>
      <c r="B272" s="269"/>
      <c r="C272" s="269"/>
      <c r="D272" s="269"/>
      <c r="E272" s="269"/>
      <c r="F272" s="269"/>
      <c r="G272" s="269"/>
      <c r="H272" s="270"/>
    </row>
    <row r="273" spans="1:8" ht="15.75" thickBot="1">
      <c r="A273" s="286" t="s">
        <v>292</v>
      </c>
      <c r="B273" s="287"/>
      <c r="C273" s="287"/>
      <c r="D273" s="287"/>
      <c r="E273" s="287"/>
      <c r="F273" s="288"/>
      <c r="G273" s="87">
        <f>G13+G22+G31+G59+G77+G89+G93+G127+G136+G178+G183+G266+G269+G70+G45+G56+G224+G258</f>
        <v>0</v>
      </c>
      <c r="H273" s="24" t="e">
        <f>G273/$G$273</f>
        <v>#DIV/0!</v>
      </c>
    </row>
    <row r="274" spans="1:8" ht="15.75" thickBot="1">
      <c r="A274" s="284" t="s">
        <v>293</v>
      </c>
      <c r="B274" s="285"/>
      <c r="C274" s="285"/>
      <c r="D274" s="285"/>
      <c r="E274" s="234"/>
      <c r="F274" s="262"/>
      <c r="G274" s="88">
        <f>ROUND(G273*F274,2)</f>
        <v>0</v>
      </c>
      <c r="H274" s="54"/>
    </row>
    <row r="275" spans="1:8">
      <c r="A275" s="176"/>
      <c r="B275" s="177"/>
      <c r="C275" s="177"/>
      <c r="D275" s="177"/>
      <c r="E275" s="177"/>
      <c r="F275" s="252"/>
      <c r="G275" s="178"/>
      <c r="H275" s="179"/>
    </row>
    <row r="276" spans="1:8">
      <c r="A276" s="47" t="s">
        <v>469</v>
      </c>
      <c r="B276" s="48"/>
      <c r="C276" s="5" t="s">
        <v>177</v>
      </c>
      <c r="D276" s="11"/>
      <c r="E276" s="71"/>
      <c r="F276" s="247"/>
      <c r="G276" s="84">
        <f>SUM(G277:G278)</f>
        <v>0</v>
      </c>
      <c r="H276" s="22" t="e">
        <f>G276/G280</f>
        <v>#DIV/0!</v>
      </c>
    </row>
    <row r="277" spans="1:8" ht="25.5">
      <c r="A277" s="51" t="s">
        <v>470</v>
      </c>
      <c r="B277" s="283"/>
      <c r="C277" s="7" t="s">
        <v>532</v>
      </c>
      <c r="D277" s="56" t="s">
        <v>199</v>
      </c>
      <c r="E277" s="263">
        <v>1</v>
      </c>
      <c r="F277" s="245"/>
      <c r="G277" s="261">
        <f>ROUND(E277*F277,2)</f>
        <v>0</v>
      </c>
      <c r="H277" s="53"/>
    </row>
    <row r="278" spans="1:8" ht="25.5">
      <c r="A278" s="51" t="s">
        <v>471</v>
      </c>
      <c r="B278" s="283"/>
      <c r="C278" s="7" t="s">
        <v>455</v>
      </c>
      <c r="D278" s="56" t="s">
        <v>199</v>
      </c>
      <c r="E278" s="263">
        <v>1</v>
      </c>
      <c r="F278" s="245"/>
      <c r="G278" s="261">
        <f>ROUND(E278*F278,2)</f>
        <v>0</v>
      </c>
      <c r="H278" s="9"/>
    </row>
    <row r="279" spans="1:8" ht="15.75" thickBot="1">
      <c r="A279" s="268"/>
      <c r="B279" s="269"/>
      <c r="C279" s="269"/>
      <c r="D279" s="269"/>
      <c r="E279" s="269"/>
      <c r="F279" s="269"/>
      <c r="G279" s="269"/>
      <c r="H279" s="270"/>
    </row>
    <row r="280" spans="1:8" ht="15.75" thickBot="1">
      <c r="A280" s="286" t="s">
        <v>294</v>
      </c>
      <c r="B280" s="287"/>
      <c r="C280" s="287"/>
      <c r="D280" s="287"/>
      <c r="E280" s="287"/>
      <c r="F280" s="288"/>
      <c r="G280" s="87">
        <f>G276</f>
        <v>0</v>
      </c>
      <c r="H280" s="24" t="e">
        <f>G280/$G$280</f>
        <v>#DIV/0!</v>
      </c>
    </row>
    <row r="281" spans="1:8" ht="15.75" thickBot="1">
      <c r="A281" s="284" t="s">
        <v>295</v>
      </c>
      <c r="B281" s="285"/>
      <c r="C281" s="285"/>
      <c r="D281" s="285"/>
      <c r="E281" s="234"/>
      <c r="F281" s="262"/>
      <c r="G281" s="88">
        <f>ROUND(G280*F281,2)</f>
        <v>0</v>
      </c>
      <c r="H281" s="54"/>
    </row>
    <row r="282" spans="1:8" ht="15.75" thickBot="1">
      <c r="A282" s="169"/>
      <c r="B282" s="170"/>
      <c r="C282" s="171"/>
      <c r="D282" s="172"/>
      <c r="E282" s="173"/>
      <c r="F282" s="253"/>
      <c r="G282" s="174"/>
      <c r="H282" s="175"/>
    </row>
    <row r="283" spans="1:8" ht="15.75" thickBot="1">
      <c r="A283" s="289" t="s">
        <v>296</v>
      </c>
      <c r="B283" s="290"/>
      <c r="C283" s="290"/>
      <c r="D283" s="290"/>
      <c r="E283" s="290"/>
      <c r="F283" s="291"/>
      <c r="G283" s="89">
        <f>ROUND(G273+G274+G280+G281,2)</f>
        <v>0</v>
      </c>
      <c r="H283" s="55"/>
    </row>
    <row r="284" spans="1:8">
      <c r="A284" s="26"/>
      <c r="B284" s="164"/>
      <c r="C284" s="236"/>
      <c r="D284" s="31"/>
      <c r="E284" s="59"/>
      <c r="F284" s="238"/>
      <c r="G284" s="75"/>
      <c r="H284" s="25"/>
    </row>
  </sheetData>
  <mergeCells count="10">
    <mergeCell ref="A281:D281"/>
    <mergeCell ref="A273:F273"/>
    <mergeCell ref="A274:D274"/>
    <mergeCell ref="A283:F283"/>
    <mergeCell ref="A6:B6"/>
    <mergeCell ref="C6:G6"/>
    <mergeCell ref="A7:B7"/>
    <mergeCell ref="C7:G7"/>
    <mergeCell ref="A9:G9"/>
    <mergeCell ref="A280:F280"/>
  </mergeCells>
  <pageMargins left="0.70866141732283472" right="0.51181102362204722" top="0.78740157480314965" bottom="0.78740157480314965" header="0.31496062992125984" footer="0.31496062992125984"/>
  <pageSetup paperSize="9" scale="69" fitToHeight="0" orientation="portrait" horizontalDpi="1200" verticalDpi="1200" r:id="rId1"/>
  <headerFooter>
    <oddHeader>Página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view="pageBreakPreview" topLeftCell="A7" zoomScaleNormal="100" zoomScaleSheetLayoutView="100" workbookViewId="0">
      <selection activeCell="C23" sqref="C23"/>
    </sheetView>
  </sheetViews>
  <sheetFormatPr defaultRowHeight="15"/>
  <cols>
    <col min="2" max="2" width="5.7109375" bestFit="1" customWidth="1"/>
    <col min="3" max="3" width="81.5703125" style="1" bestFit="1" customWidth="1"/>
    <col min="4" max="4" width="19.85546875" bestFit="1" customWidth="1"/>
  </cols>
  <sheetData>
    <row r="1" spans="1:4">
      <c r="A1" s="93"/>
      <c r="B1" s="94"/>
      <c r="C1" s="121"/>
      <c r="D1" s="95"/>
    </row>
    <row r="2" spans="1:4" ht="18">
      <c r="A2" s="96"/>
      <c r="B2" s="97"/>
      <c r="C2" s="98"/>
      <c r="D2" s="99"/>
    </row>
    <row r="3" spans="1:4">
      <c r="A3" s="96"/>
      <c r="B3" s="100"/>
      <c r="C3" s="101"/>
      <c r="D3" s="102"/>
    </row>
    <row r="4" spans="1:4">
      <c r="A4" s="96"/>
      <c r="B4" s="100"/>
      <c r="C4" s="101"/>
      <c r="D4" s="102"/>
    </row>
    <row r="5" spans="1:4">
      <c r="A5" s="93"/>
      <c r="B5" s="94"/>
      <c r="C5" s="101"/>
      <c r="D5" s="103"/>
    </row>
    <row r="6" spans="1:4" ht="15.75">
      <c r="A6" s="297" t="str">
        <f>Planilha!A6</f>
        <v>Objeto:</v>
      </c>
      <c r="B6" s="297"/>
      <c r="C6" s="220" t="str">
        <f>Planilha!C6</f>
        <v>Fornecimento e instalação de monta cargas e reforma parcial do centro obstétrico, recepção e pronto socorro</v>
      </c>
      <c r="D6" s="104"/>
    </row>
    <row r="7" spans="1:4" ht="15.75">
      <c r="A7" s="297" t="str">
        <f>Planilha!A7</f>
        <v xml:space="preserve">Local:                    </v>
      </c>
      <c r="B7" s="297"/>
      <c r="C7" s="298" t="str">
        <f>Planilha!C7</f>
        <v>Avenida General Roberto Alves de Carvalho Filho, 270 - Santo Amaro, São Paulo - SP</v>
      </c>
      <c r="D7" s="298"/>
    </row>
    <row r="8" spans="1:4" ht="15.75">
      <c r="A8" s="105"/>
      <c r="B8" s="105"/>
      <c r="C8" s="106"/>
      <c r="D8" s="107"/>
    </row>
    <row r="9" spans="1:4">
      <c r="A9" s="299">
        <f>Planilha!A9</f>
        <v>0</v>
      </c>
      <c r="B9" s="299"/>
      <c r="C9" s="299"/>
      <c r="D9" s="299"/>
    </row>
    <row r="10" spans="1:4" ht="15.75">
      <c r="A10" s="108"/>
      <c r="B10" s="109"/>
      <c r="C10" s="110"/>
      <c r="D10" s="103"/>
    </row>
    <row r="11" spans="1:4" ht="15.75">
      <c r="A11" s="96"/>
      <c r="B11" s="111"/>
      <c r="C11" s="112" t="s">
        <v>275</v>
      </c>
      <c r="D11" s="99"/>
    </row>
    <row r="12" spans="1:4" ht="16.5" thickBot="1">
      <c r="A12" s="96"/>
      <c r="B12" s="111"/>
      <c r="C12" s="112"/>
      <c r="D12" s="99"/>
    </row>
    <row r="13" spans="1:4" ht="16.5" thickBot="1">
      <c r="A13" s="96"/>
      <c r="B13" s="113" t="s">
        <v>276</v>
      </c>
      <c r="C13" s="114" t="s">
        <v>277</v>
      </c>
      <c r="D13" s="115" t="s">
        <v>278</v>
      </c>
    </row>
    <row r="14" spans="1:4" ht="15.75">
      <c r="A14" s="96"/>
      <c r="B14" s="116" t="s">
        <v>193</v>
      </c>
      <c r="C14" s="122" t="str">
        <f>VLOOKUP(B14,Planilha!$A$13:$C$269,3,FALSE)</f>
        <v xml:space="preserve">Serviço técnico especializado </v>
      </c>
      <c r="D14" s="117">
        <f>VLOOKUP(C14,Planilha!$C$13:$G$297,5,FALSE)</f>
        <v>0</v>
      </c>
    </row>
    <row r="15" spans="1:4" ht="15.75">
      <c r="A15" s="96"/>
      <c r="B15" s="118" t="s">
        <v>200</v>
      </c>
      <c r="C15" s="122" t="str">
        <f>VLOOKUP(B15,Planilha!$A$13:$C$269,3,FALSE)</f>
        <v>Início, apoio e administração da obra</v>
      </c>
      <c r="D15" s="117">
        <f>VLOOKUP(C15,Planilha!$C$13:$G$297,5,FALSE)</f>
        <v>0</v>
      </c>
    </row>
    <row r="16" spans="1:4" ht="15.75">
      <c r="A16" s="96"/>
      <c r="B16" s="118" t="s">
        <v>204</v>
      </c>
      <c r="C16" s="122" t="str">
        <f>VLOOKUP(B16,Planilha!$A$13:$C$269,3,FALSE)</f>
        <v>Demolição, Transporte e Serviço em Solo</v>
      </c>
      <c r="D16" s="117">
        <f>VLOOKUP(C16,Planilha!$C$13:$G$297,5,FALSE)</f>
        <v>0</v>
      </c>
    </row>
    <row r="17" spans="1:8" ht="15.75">
      <c r="A17" s="96"/>
      <c r="B17" s="118" t="s">
        <v>207</v>
      </c>
      <c r="C17" s="122" t="str">
        <f>VLOOKUP(B17,Planilha!$A$13:$C$269,3,FALSE)</f>
        <v>Fundação e estrutura</v>
      </c>
      <c r="D17" s="117">
        <f>VLOOKUP(C17,Planilha!$C$13:$G$297,5,FALSE)</f>
        <v>0</v>
      </c>
    </row>
    <row r="18" spans="1:8" ht="15.75">
      <c r="A18" s="96"/>
      <c r="B18" s="118" t="s">
        <v>213</v>
      </c>
      <c r="C18" s="122" t="str">
        <f>VLOOKUP(B18,Planilha!$A$13:$C$269,3,FALSE)</f>
        <v>Impermeabilização</v>
      </c>
      <c r="D18" s="117">
        <f>VLOOKUP(C18,Planilha!$C$13:$G$297,5,FALSE)</f>
        <v>0</v>
      </c>
    </row>
    <row r="19" spans="1:8" ht="15.75">
      <c r="A19" s="96"/>
      <c r="B19" s="118" t="s">
        <v>216</v>
      </c>
      <c r="C19" s="122" t="str">
        <f>VLOOKUP(B19,Planilha!$A$13:$C$269,3,FALSE)</f>
        <v>Alvenaria e elemento divisor</v>
      </c>
      <c r="D19" s="117">
        <f>VLOOKUP(C19,Planilha!$C$13:$G$297,5,FALSE)</f>
        <v>0</v>
      </c>
    </row>
    <row r="20" spans="1:8" ht="15.75">
      <c r="A20" s="96"/>
      <c r="B20" s="118" t="s">
        <v>222</v>
      </c>
      <c r="C20" s="122" t="str">
        <f>VLOOKUP(B20,Planilha!$A$13:$C$269,3,FALSE)</f>
        <v>Telhamento e estruturas</v>
      </c>
      <c r="D20" s="117">
        <f>VLOOKUP(C20,Planilha!$C$13:$G$297,5,FALSE)</f>
        <v>0</v>
      </c>
    </row>
    <row r="21" spans="1:8" ht="15.75">
      <c r="A21" s="96"/>
      <c r="B21" s="118" t="s">
        <v>227</v>
      </c>
      <c r="C21" s="122" t="str">
        <f>VLOOKUP(B21,Planilha!$A$13:$C$269,3,FALSE)</f>
        <v>Revestimentos</v>
      </c>
      <c r="D21" s="117">
        <f>VLOOKUP(C21,Planilha!$C$13:$G$297,5,FALSE)</f>
        <v>0</v>
      </c>
    </row>
    <row r="22" spans="1:8" ht="15.75">
      <c r="A22" s="96"/>
      <c r="B22" s="118" t="s">
        <v>231</v>
      </c>
      <c r="C22" s="180" t="str">
        <f>VLOOKUP(B22,Planilha!$A$13:$C$269,3,FALSE)</f>
        <v>Forro</v>
      </c>
      <c r="D22" s="117">
        <f>VLOOKUP(C22,Planilha!$C$13:$G$297,5,FALSE)</f>
        <v>0</v>
      </c>
    </row>
    <row r="23" spans="1:8" ht="31.5">
      <c r="A23" s="96"/>
      <c r="B23" s="118" t="s">
        <v>234</v>
      </c>
      <c r="C23" s="180" t="str">
        <f>VLOOKUP(B23,Planilha!$A$13:$C$269,3,FALSE)</f>
        <v>Esquadrias, Portas, Marcenaria, Vidros, Corrimão, alambrados, e equip. metálicos</v>
      </c>
      <c r="D23" s="117">
        <f>VLOOKUP(C23,Planilha!$C$13:$G$297,5,FALSE)</f>
        <v>0</v>
      </c>
    </row>
    <row r="24" spans="1:8" ht="15.75">
      <c r="A24" s="96"/>
      <c r="B24" s="118" t="s">
        <v>238</v>
      </c>
      <c r="C24" s="122" t="str">
        <f>VLOOKUP(B24,Planilha!$A$13:$C$269,3,FALSE)</f>
        <v>Pintura</v>
      </c>
      <c r="D24" s="117">
        <f>VLOOKUP(C24,Planilha!$C$13:$G$297,5,FALSE)</f>
        <v>0</v>
      </c>
    </row>
    <row r="25" spans="1:8" ht="15.75">
      <c r="A25" s="96"/>
      <c r="B25" s="118" t="s">
        <v>243</v>
      </c>
      <c r="C25" s="122" t="str">
        <f>VLOOKUP(B25,Planilha!$A$13:$C$269,3,FALSE)</f>
        <v>Instalações Elétricas, Elétricas Especiais</v>
      </c>
      <c r="D25" s="117">
        <f>VLOOKUP(C25,Planilha!$C$13:$G$297,5,FALSE)</f>
        <v>0</v>
      </c>
    </row>
    <row r="26" spans="1:8" ht="15.75">
      <c r="A26" s="96"/>
      <c r="B26" s="118" t="s">
        <v>259</v>
      </c>
      <c r="C26" s="122" t="str">
        <f>VLOOKUP(B26,Planilha!$A$13:$C$269,3,FALSE)</f>
        <v>Paisagismo</v>
      </c>
      <c r="D26" s="117">
        <f>VLOOKUP(C26,Planilha!$C$13:$G$297,5,FALSE)</f>
        <v>0</v>
      </c>
    </row>
    <row r="27" spans="1:8" ht="15.75">
      <c r="A27" s="96"/>
      <c r="B27" s="118" t="s">
        <v>263</v>
      </c>
      <c r="C27" s="122" t="str">
        <f>VLOOKUP(B27,Planilha!$A$13:$C$269,3,FALSE)</f>
        <v>Instalações Hidráulicas</v>
      </c>
      <c r="D27" s="117">
        <f>VLOOKUP(C27,Planilha!$C$13:$G$297,5,FALSE)</f>
        <v>0</v>
      </c>
    </row>
    <row r="28" spans="1:8" ht="15.75">
      <c r="A28" s="96"/>
      <c r="B28" s="118" t="s">
        <v>266</v>
      </c>
      <c r="C28" s="122" t="str">
        <f>VLOOKUP(B28,Planilha!$A$13:$C$269,3,FALSE)</f>
        <v>Climatização</v>
      </c>
      <c r="D28" s="117">
        <f>VLOOKUP(C28,Planilha!$C$13:$G$297,5,FALSE)</f>
        <v>0</v>
      </c>
    </row>
    <row r="29" spans="1:8" ht="15.75">
      <c r="A29" s="96"/>
      <c r="B29" s="118" t="s">
        <v>269</v>
      </c>
      <c r="C29" s="122" t="str">
        <f>VLOOKUP(B29,Planilha!$A$13:$C$297,3,FALSE)</f>
        <v>Detecção, combate e prevenção de incêndio</v>
      </c>
      <c r="D29" s="117">
        <f>VLOOKUP(C29,Planilha!$C$13:$G$297,5,FALSE)</f>
        <v>0</v>
      </c>
    </row>
    <row r="30" spans="1:8" ht="15.75">
      <c r="A30" s="96"/>
      <c r="B30" s="118" t="s">
        <v>272</v>
      </c>
      <c r="C30" s="122" t="str">
        <f>VLOOKUP(B30,Planilha!$A$13:$C$297,3,FALSE)</f>
        <v>Limpeza e arremate</v>
      </c>
      <c r="D30" s="117">
        <f>VLOOKUP(C30,Planilha!$C$13:$G$297,5,FALSE)</f>
        <v>0</v>
      </c>
    </row>
    <row r="31" spans="1:8" ht="16.5" thickBot="1">
      <c r="A31" s="96"/>
      <c r="B31" s="118" t="s">
        <v>466</v>
      </c>
      <c r="C31" s="122" t="str">
        <f>VLOOKUP(B31,Planilha!$A$13:$C$297,3,FALSE)</f>
        <v>Comunicação visual</v>
      </c>
      <c r="D31" s="117">
        <f>VLOOKUP(C31,Planilha!$C$13:$G$297,5,FALSE)</f>
        <v>0</v>
      </c>
    </row>
    <row r="32" spans="1:8" ht="15.75">
      <c r="A32" s="96"/>
      <c r="B32" s="300" t="s">
        <v>292</v>
      </c>
      <c r="C32" s="301"/>
      <c r="D32" s="119">
        <f>SUM(D14:D31)</f>
        <v>0</v>
      </c>
      <c r="F32" s="185"/>
      <c r="G32" s="185"/>
      <c r="H32" s="185"/>
    </row>
    <row r="33" spans="1:8" ht="16.5" thickBot="1">
      <c r="A33" s="96"/>
      <c r="B33" s="302" t="str">
        <f>CONCATENATE("BDI obra - ",Planilha!F274*100,"%")</f>
        <v>BDI obra - 0%</v>
      </c>
      <c r="C33" s="303"/>
      <c r="D33" s="120">
        <f>ROUND(D32*Planilha!F274,2)</f>
        <v>0</v>
      </c>
      <c r="F33" s="185"/>
      <c r="G33" s="185"/>
      <c r="H33" s="185"/>
    </row>
    <row r="34" spans="1:8" ht="16.5" thickBot="1">
      <c r="A34" s="96"/>
      <c r="B34" s="183" t="s">
        <v>469</v>
      </c>
      <c r="C34" s="122" t="str">
        <f>VLOOKUP(B34,Planilha!$A$13:$C$299,3,FALSE)</f>
        <v>Elevador</v>
      </c>
      <c r="D34" s="117">
        <f>VLOOKUP(C34,Planilha!C30:G298,5,FALSE)</f>
        <v>0</v>
      </c>
      <c r="F34" s="185"/>
      <c r="G34" s="185"/>
      <c r="H34" s="185"/>
    </row>
    <row r="35" spans="1:8" ht="15.75">
      <c r="A35" s="96"/>
      <c r="B35" s="300" t="s">
        <v>299</v>
      </c>
      <c r="C35" s="301"/>
      <c r="D35" s="119">
        <f>D34</f>
        <v>0</v>
      </c>
      <c r="F35" s="185"/>
      <c r="G35" s="185"/>
      <c r="H35" s="185"/>
    </row>
    <row r="36" spans="1:8" ht="16.5" thickBot="1">
      <c r="A36" s="96"/>
      <c r="B36" s="302" t="str">
        <f>CONCATENATE("BDI obra - ",Planilha!F281*100,"%")</f>
        <v>BDI obra - 0%</v>
      </c>
      <c r="C36" s="303"/>
      <c r="D36" s="182">
        <f>D35*Planilha!F281</f>
        <v>0</v>
      </c>
      <c r="F36" s="185"/>
      <c r="G36" s="185"/>
      <c r="H36" s="185"/>
    </row>
    <row r="37" spans="1:8" ht="16.5" thickBot="1">
      <c r="A37" s="96"/>
      <c r="B37" s="295" t="s">
        <v>296</v>
      </c>
      <c r="C37" s="296"/>
      <c r="D37" s="184">
        <f>D32+D33+D35+D36</f>
        <v>0</v>
      </c>
      <c r="F37" s="185" t="str">
        <f>IF(D37=Planilha!G283,"Correto","Conferir somas")</f>
        <v>Correto</v>
      </c>
      <c r="G37" s="185"/>
      <c r="H37" s="185"/>
    </row>
    <row r="38" spans="1:8">
      <c r="F38" s="185"/>
      <c r="G38" s="185"/>
      <c r="H38" s="185"/>
    </row>
    <row r="39" spans="1:8">
      <c r="F39" s="185"/>
      <c r="G39" s="185"/>
      <c r="H39" s="185"/>
    </row>
    <row r="40" spans="1:8">
      <c r="F40" s="185"/>
      <c r="G40" s="185"/>
      <c r="H40" s="185"/>
    </row>
    <row r="41" spans="1:8">
      <c r="F41" s="185"/>
      <c r="G41" s="185"/>
      <c r="H41" s="185"/>
    </row>
    <row r="42" spans="1:8">
      <c r="F42" s="185"/>
      <c r="G42" s="185"/>
      <c r="H42" s="185"/>
    </row>
    <row r="43" spans="1:8">
      <c r="F43" s="185"/>
      <c r="G43" s="185"/>
      <c r="H43" s="185"/>
    </row>
  </sheetData>
  <mergeCells count="9">
    <mergeCell ref="B37:C37"/>
    <mergeCell ref="A6:B6"/>
    <mergeCell ref="A7:B7"/>
    <mergeCell ref="C7:D7"/>
    <mergeCell ref="A9:D9"/>
    <mergeCell ref="B32:C32"/>
    <mergeCell ref="B33:C33"/>
    <mergeCell ref="B35:C35"/>
    <mergeCell ref="B36:C36"/>
  </mergeCells>
  <pageMargins left="0.51181102362204722" right="0.51181102362204722" top="0.78740157480314965" bottom="0.78740157480314965" header="0.31496062992125984" footer="0.31496062992125984"/>
  <pageSetup paperSize="9" scale="73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view="pageBreakPreview" zoomScale="70" zoomScaleNormal="70" zoomScaleSheetLayoutView="70" workbookViewId="0">
      <selection activeCell="B41" sqref="B41:B42"/>
    </sheetView>
  </sheetViews>
  <sheetFormatPr defaultRowHeight="15"/>
  <cols>
    <col min="2" max="2" width="78.7109375" customWidth="1"/>
    <col min="3" max="3" width="23.5703125" bestFit="1" customWidth="1"/>
    <col min="4" max="15" width="16.7109375" customWidth="1"/>
    <col min="16" max="21" width="16.7109375" hidden="1" customWidth="1"/>
    <col min="22" max="22" width="22.7109375" customWidth="1"/>
  </cols>
  <sheetData>
    <row r="1" spans="1:22" ht="10.5" customHeight="1">
      <c r="A1" s="123"/>
      <c r="B1" s="124"/>
      <c r="C1" s="125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5" customHeight="1">
      <c r="A2" s="123"/>
      <c r="B2" s="126"/>
      <c r="C2" s="127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2" ht="15" customHeight="1">
      <c r="A3" s="123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ht="15" customHeight="1">
      <c r="A4" s="123"/>
      <c r="B4" s="129"/>
      <c r="C4" s="130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</row>
    <row r="5" spans="1:22" ht="6.75" customHeight="1">
      <c r="A5" s="123"/>
      <c r="B5" s="124"/>
      <c r="C5" s="125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</row>
    <row r="6" spans="1:22" ht="15" customHeight="1">
      <c r="A6" s="222" t="str">
        <f>Planilha!A6</f>
        <v>Objeto:</v>
      </c>
      <c r="B6" s="229" t="str">
        <f>Planilha!C6</f>
        <v>Fornecimento e instalação de monta cargas e reforma parcial do centro obstétrico, recepção e pronto socorro</v>
      </c>
      <c r="C6" s="223"/>
      <c r="D6" s="223"/>
      <c r="E6" s="132"/>
      <c r="F6" s="124"/>
      <c r="G6" s="124"/>
      <c r="H6" s="124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ht="15.75">
      <c r="A7" s="222" t="str">
        <f>Planilha!A7</f>
        <v xml:space="preserve">Local:                    </v>
      </c>
      <c r="B7" s="229" t="str">
        <f>Planilha!C7</f>
        <v>Avenida General Roberto Alves de Carvalho Filho, 270 - Santo Amaro, São Paulo - SP</v>
      </c>
      <c r="C7" s="223"/>
      <c r="D7" s="223"/>
      <c r="E7" s="132"/>
      <c r="F7" s="124"/>
      <c r="G7" s="124"/>
      <c r="H7" s="124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2" ht="6.75" customHeight="1">
      <c r="A8" s="133"/>
      <c r="B8" s="134"/>
      <c r="C8" s="135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</row>
    <row r="9" spans="1:22" ht="13.5" customHeight="1" thickBot="1">
      <c r="A9" s="123"/>
      <c r="B9" s="224">
        <f>Resumo!A9</f>
        <v>0</v>
      </c>
      <c r="C9" s="125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</row>
    <row r="10" spans="1:22" ht="15" customHeight="1" thickBot="1">
      <c r="A10" s="159" t="s">
        <v>276</v>
      </c>
      <c r="B10" s="161" t="s">
        <v>277</v>
      </c>
      <c r="C10" s="160" t="s">
        <v>278</v>
      </c>
      <c r="D10" s="193" t="s">
        <v>279</v>
      </c>
      <c r="E10" s="194" t="s">
        <v>280</v>
      </c>
      <c r="F10" s="194" t="s">
        <v>281</v>
      </c>
      <c r="G10" s="194" t="s">
        <v>282</v>
      </c>
      <c r="H10" s="194" t="s">
        <v>283</v>
      </c>
      <c r="I10" s="194" t="s">
        <v>284</v>
      </c>
      <c r="J10" s="194" t="s">
        <v>285</v>
      </c>
      <c r="K10" s="194" t="s">
        <v>286</v>
      </c>
      <c r="L10" s="194" t="s">
        <v>287</v>
      </c>
      <c r="M10" s="194" t="s">
        <v>288</v>
      </c>
      <c r="N10" s="194" t="s">
        <v>289</v>
      </c>
      <c r="O10" s="195" t="s">
        <v>290</v>
      </c>
      <c r="P10" s="195" t="s">
        <v>300</v>
      </c>
      <c r="Q10" s="195" t="s">
        <v>301</v>
      </c>
      <c r="R10" s="195" t="s">
        <v>302</v>
      </c>
      <c r="S10" s="195" t="s">
        <v>303</v>
      </c>
      <c r="T10" s="195" t="s">
        <v>304</v>
      </c>
      <c r="U10" s="203" t="s">
        <v>305</v>
      </c>
      <c r="V10" s="211" t="s">
        <v>291</v>
      </c>
    </row>
    <row r="11" spans="1:22" ht="15" customHeight="1">
      <c r="A11" s="304" t="s">
        <v>193</v>
      </c>
      <c r="B11" s="306" t="str">
        <f>VLOOKUP(A11,Resumo!$B$14:$C$40,2,FALSE)</f>
        <v xml:space="preserve">Serviço técnico especializado </v>
      </c>
      <c r="C11" s="314">
        <f>VLOOKUP(B11,Resumo!$C$14:$D$40,2,FALSE)</f>
        <v>0</v>
      </c>
      <c r="D11" s="196">
        <v>0.35</v>
      </c>
      <c r="E11" s="197">
        <v>0.35</v>
      </c>
      <c r="F11" s="197">
        <v>0.15</v>
      </c>
      <c r="G11" s="197">
        <v>0.15</v>
      </c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204"/>
      <c r="V11" s="192">
        <f t="shared" ref="V11:V44" si="0">SUM(D11:U11)</f>
        <v>1</v>
      </c>
    </row>
    <row r="12" spans="1:22">
      <c r="A12" s="305"/>
      <c r="B12" s="307"/>
      <c r="C12" s="315"/>
      <c r="D12" s="145">
        <f>$C$11*D11</f>
        <v>0</v>
      </c>
      <c r="E12" s="141">
        <f>$C$11*E11</f>
        <v>0</v>
      </c>
      <c r="F12" s="141">
        <f>$C$11*F11</f>
        <v>0</v>
      </c>
      <c r="G12" s="141">
        <f>$C$11*G11</f>
        <v>0</v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205"/>
      <c r="V12" s="142">
        <f t="shared" si="0"/>
        <v>0</v>
      </c>
    </row>
    <row r="13" spans="1:22" ht="15" customHeight="1">
      <c r="A13" s="304" t="s">
        <v>200</v>
      </c>
      <c r="B13" s="306" t="str">
        <f>VLOOKUP(A13,Resumo!$B$14:$C$40,2,FALSE)</f>
        <v>Início, apoio e administração da obra</v>
      </c>
      <c r="C13" s="314">
        <f>VLOOKUP(B13,Resumo!$C$14:$D$40,2,FALSE)</f>
        <v>0</v>
      </c>
      <c r="D13" s="143">
        <v>0.1</v>
      </c>
      <c r="E13" s="144">
        <v>0.1</v>
      </c>
      <c r="F13" s="144">
        <v>0.1</v>
      </c>
      <c r="G13" s="144">
        <v>0.1</v>
      </c>
      <c r="H13" s="144">
        <v>0.1</v>
      </c>
      <c r="I13" s="144">
        <v>0.1</v>
      </c>
      <c r="J13" s="144">
        <v>0.05</v>
      </c>
      <c r="K13" s="144">
        <v>0.05</v>
      </c>
      <c r="L13" s="144">
        <v>0.05</v>
      </c>
      <c r="M13" s="144">
        <v>0.05</v>
      </c>
      <c r="N13" s="144">
        <v>0.05</v>
      </c>
      <c r="O13" s="144">
        <v>0.15</v>
      </c>
      <c r="P13" s="144"/>
      <c r="Q13" s="144"/>
      <c r="R13" s="144"/>
      <c r="S13" s="144"/>
      <c r="T13" s="144"/>
      <c r="U13" s="206"/>
      <c r="V13" s="140">
        <f t="shared" si="0"/>
        <v>1.0000000000000002</v>
      </c>
    </row>
    <row r="14" spans="1:22" ht="15" customHeight="1">
      <c r="A14" s="305"/>
      <c r="B14" s="307"/>
      <c r="C14" s="315"/>
      <c r="D14" s="145">
        <f>D13*$C$13</f>
        <v>0</v>
      </c>
      <c r="E14" s="141">
        <f t="shared" ref="E14:O14" si="1">E13*$C$13</f>
        <v>0</v>
      </c>
      <c r="F14" s="141">
        <f t="shared" si="1"/>
        <v>0</v>
      </c>
      <c r="G14" s="141">
        <f t="shared" si="1"/>
        <v>0</v>
      </c>
      <c r="H14" s="141">
        <f t="shared" si="1"/>
        <v>0</v>
      </c>
      <c r="I14" s="141">
        <f t="shared" si="1"/>
        <v>0</v>
      </c>
      <c r="J14" s="141">
        <f t="shared" si="1"/>
        <v>0</v>
      </c>
      <c r="K14" s="141">
        <f t="shared" si="1"/>
        <v>0</v>
      </c>
      <c r="L14" s="141">
        <f t="shared" si="1"/>
        <v>0</v>
      </c>
      <c r="M14" s="141">
        <f t="shared" si="1"/>
        <v>0</v>
      </c>
      <c r="N14" s="141">
        <f t="shared" si="1"/>
        <v>0</v>
      </c>
      <c r="O14" s="141">
        <f t="shared" si="1"/>
        <v>0</v>
      </c>
      <c r="P14" s="141"/>
      <c r="Q14" s="141"/>
      <c r="R14" s="141"/>
      <c r="S14" s="141"/>
      <c r="T14" s="141"/>
      <c r="U14" s="205"/>
      <c r="V14" s="142">
        <f t="shared" si="0"/>
        <v>0</v>
      </c>
    </row>
    <row r="15" spans="1:22" ht="15" customHeight="1">
      <c r="A15" s="304" t="s">
        <v>204</v>
      </c>
      <c r="B15" s="306" t="str">
        <f>VLOOKUP(A15,Resumo!$B$14:$C$40,2,FALSE)</f>
        <v>Demolição, Transporte e Serviço em Solo</v>
      </c>
      <c r="C15" s="314">
        <f>VLOOKUP(B15,Resumo!$C$14:$D$40,2,FALSE)</f>
        <v>0</v>
      </c>
      <c r="D15" s="137">
        <v>0.05</v>
      </c>
      <c r="E15" s="138">
        <v>0.05</v>
      </c>
      <c r="F15" s="138">
        <v>0.05</v>
      </c>
      <c r="G15" s="138">
        <v>0.05</v>
      </c>
      <c r="H15" s="138">
        <v>0.1</v>
      </c>
      <c r="I15" s="138">
        <v>0.1</v>
      </c>
      <c r="J15" s="138">
        <v>0.1</v>
      </c>
      <c r="K15" s="138">
        <v>0.1</v>
      </c>
      <c r="L15" s="138">
        <v>0.1</v>
      </c>
      <c r="M15" s="138">
        <v>0.1</v>
      </c>
      <c r="N15" s="138">
        <v>0.1</v>
      </c>
      <c r="O15" s="138">
        <v>0.1</v>
      </c>
      <c r="P15" s="138"/>
      <c r="Q15" s="138"/>
      <c r="R15" s="138"/>
      <c r="S15" s="138"/>
      <c r="T15" s="138"/>
      <c r="U15" s="207"/>
      <c r="V15" s="140">
        <f t="shared" si="0"/>
        <v>0.99999999999999989</v>
      </c>
    </row>
    <row r="16" spans="1:22" ht="15" customHeight="1">
      <c r="A16" s="305"/>
      <c r="B16" s="307"/>
      <c r="C16" s="315"/>
      <c r="D16" s="145">
        <f>$C$15*D15</f>
        <v>0</v>
      </c>
      <c r="E16" s="141">
        <f t="shared" ref="E16:O16" si="2">$C$15*E15</f>
        <v>0</v>
      </c>
      <c r="F16" s="141">
        <f t="shared" si="2"/>
        <v>0</v>
      </c>
      <c r="G16" s="141">
        <f t="shared" si="2"/>
        <v>0</v>
      </c>
      <c r="H16" s="141">
        <f t="shared" si="2"/>
        <v>0</v>
      </c>
      <c r="I16" s="141">
        <f t="shared" si="2"/>
        <v>0</v>
      </c>
      <c r="J16" s="141">
        <f t="shared" si="2"/>
        <v>0</v>
      </c>
      <c r="K16" s="141">
        <f t="shared" si="2"/>
        <v>0</v>
      </c>
      <c r="L16" s="141">
        <f t="shared" si="2"/>
        <v>0</v>
      </c>
      <c r="M16" s="141">
        <f t="shared" si="2"/>
        <v>0</v>
      </c>
      <c r="N16" s="141">
        <f t="shared" si="2"/>
        <v>0</v>
      </c>
      <c r="O16" s="141">
        <f t="shared" si="2"/>
        <v>0</v>
      </c>
      <c r="P16" s="141"/>
      <c r="Q16" s="141"/>
      <c r="R16" s="141"/>
      <c r="S16" s="141"/>
      <c r="T16" s="141"/>
      <c r="U16" s="205"/>
      <c r="V16" s="142">
        <f t="shared" si="0"/>
        <v>0</v>
      </c>
    </row>
    <row r="17" spans="1:22" ht="15" customHeight="1">
      <c r="A17" s="304" t="s">
        <v>207</v>
      </c>
      <c r="B17" s="306" t="str">
        <f>VLOOKUP(A17,Resumo!$B$14:$C$40,2,FALSE)</f>
        <v>Fundação e estrutura</v>
      </c>
      <c r="C17" s="314">
        <f>VLOOKUP(B17,Resumo!$C$14:$D$40,2,FALSE)</f>
        <v>0</v>
      </c>
      <c r="D17" s="146"/>
      <c r="E17" s="144">
        <v>0.25</v>
      </c>
      <c r="F17" s="144">
        <v>0.25</v>
      </c>
      <c r="G17" s="144">
        <v>0.2</v>
      </c>
      <c r="H17" s="144">
        <v>0.1</v>
      </c>
      <c r="I17" s="144">
        <v>0.1</v>
      </c>
      <c r="J17" s="144">
        <v>0.1</v>
      </c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208"/>
      <c r="V17" s="140">
        <f t="shared" si="0"/>
        <v>0.99999999999999989</v>
      </c>
    </row>
    <row r="18" spans="1:22" ht="15" customHeight="1">
      <c r="A18" s="305"/>
      <c r="B18" s="307"/>
      <c r="C18" s="315"/>
      <c r="D18" s="146"/>
      <c r="E18" s="141">
        <f>$C$17*E17</f>
        <v>0</v>
      </c>
      <c r="F18" s="141">
        <f t="shared" ref="F18:J18" si="3">$C$17*F17</f>
        <v>0</v>
      </c>
      <c r="G18" s="141">
        <f t="shared" si="3"/>
        <v>0</v>
      </c>
      <c r="H18" s="141">
        <f t="shared" si="3"/>
        <v>0</v>
      </c>
      <c r="I18" s="141">
        <f t="shared" si="3"/>
        <v>0</v>
      </c>
      <c r="J18" s="141">
        <f t="shared" si="3"/>
        <v>0</v>
      </c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208"/>
      <c r="V18" s="142">
        <f t="shared" si="0"/>
        <v>0</v>
      </c>
    </row>
    <row r="19" spans="1:22" ht="15" customHeight="1">
      <c r="A19" s="304" t="s">
        <v>213</v>
      </c>
      <c r="B19" s="306" t="str">
        <f>VLOOKUP(A19,Resumo!$B$14:$C$40,2,FALSE)</f>
        <v>Impermeabilização</v>
      </c>
      <c r="C19" s="314">
        <f>VLOOKUP(B19,Resumo!$C$14:$D$40,2,FALSE)</f>
        <v>0</v>
      </c>
      <c r="D19" s="146"/>
      <c r="E19" s="147"/>
      <c r="F19" s="138">
        <v>0.2</v>
      </c>
      <c r="G19" s="138">
        <v>0.2</v>
      </c>
      <c r="H19" s="138">
        <v>0.2</v>
      </c>
      <c r="I19" s="138">
        <v>0.2</v>
      </c>
      <c r="J19" s="138">
        <v>0.1</v>
      </c>
      <c r="K19" s="138">
        <v>0.05</v>
      </c>
      <c r="L19" s="138">
        <v>0.05</v>
      </c>
      <c r="M19" s="147"/>
      <c r="N19" s="147"/>
      <c r="O19" s="147"/>
      <c r="P19" s="147"/>
      <c r="Q19" s="147"/>
      <c r="R19" s="147"/>
      <c r="S19" s="147"/>
      <c r="T19" s="147"/>
      <c r="U19" s="208"/>
      <c r="V19" s="140">
        <f t="shared" si="0"/>
        <v>1</v>
      </c>
    </row>
    <row r="20" spans="1:22" ht="15" customHeight="1">
      <c r="A20" s="305"/>
      <c r="B20" s="307"/>
      <c r="C20" s="315"/>
      <c r="D20" s="146"/>
      <c r="E20" s="147"/>
      <c r="F20" s="141">
        <f>$C$19*F19</f>
        <v>0</v>
      </c>
      <c r="G20" s="141">
        <f t="shared" ref="G20:L20" si="4">$C$19*G19</f>
        <v>0</v>
      </c>
      <c r="H20" s="141">
        <f t="shared" si="4"/>
        <v>0</v>
      </c>
      <c r="I20" s="141">
        <f t="shared" si="4"/>
        <v>0</v>
      </c>
      <c r="J20" s="141">
        <f t="shared" si="4"/>
        <v>0</v>
      </c>
      <c r="K20" s="141">
        <f t="shared" si="4"/>
        <v>0</v>
      </c>
      <c r="L20" s="141">
        <f t="shared" si="4"/>
        <v>0</v>
      </c>
      <c r="M20" s="147"/>
      <c r="N20" s="147"/>
      <c r="O20" s="147"/>
      <c r="P20" s="147"/>
      <c r="Q20" s="147"/>
      <c r="R20" s="147"/>
      <c r="S20" s="147"/>
      <c r="T20" s="147"/>
      <c r="U20" s="208"/>
      <c r="V20" s="142">
        <f>SUM(D20:U20)</f>
        <v>0</v>
      </c>
    </row>
    <row r="21" spans="1:22" ht="15" customHeight="1">
      <c r="A21" s="304" t="s">
        <v>216</v>
      </c>
      <c r="B21" s="306" t="str">
        <f>VLOOKUP(A21,Resumo!$B$14:$C$40,2,FALSE)</f>
        <v>Alvenaria e elemento divisor</v>
      </c>
      <c r="C21" s="314">
        <f>VLOOKUP(B21,Resumo!$C$14:$D$40,2,FALSE)</f>
        <v>0</v>
      </c>
      <c r="D21" s="146"/>
      <c r="E21" s="147"/>
      <c r="F21" s="147"/>
      <c r="G21" s="144">
        <v>0.15</v>
      </c>
      <c r="H21" s="144">
        <v>0.15</v>
      </c>
      <c r="I21" s="144">
        <v>0.1</v>
      </c>
      <c r="J21" s="144">
        <v>0.1</v>
      </c>
      <c r="K21" s="144">
        <v>0.1</v>
      </c>
      <c r="L21" s="144">
        <v>0.1</v>
      </c>
      <c r="M21" s="144">
        <v>0.1</v>
      </c>
      <c r="N21" s="144">
        <v>0.1</v>
      </c>
      <c r="O21" s="144">
        <v>0.1</v>
      </c>
      <c r="P21" s="144"/>
      <c r="Q21" s="144"/>
      <c r="R21" s="144"/>
      <c r="S21" s="147"/>
      <c r="T21" s="147"/>
      <c r="U21" s="208"/>
      <c r="V21" s="140">
        <f t="shared" si="0"/>
        <v>0.99999999999999989</v>
      </c>
    </row>
    <row r="22" spans="1:22" ht="15" customHeight="1">
      <c r="A22" s="305"/>
      <c r="B22" s="307"/>
      <c r="C22" s="315"/>
      <c r="D22" s="146"/>
      <c r="E22" s="147"/>
      <c r="F22" s="147"/>
      <c r="G22" s="141">
        <f>$C$21*G21</f>
        <v>0</v>
      </c>
      <c r="H22" s="141">
        <f t="shared" ref="H22:O22" si="5">$C$21*H21</f>
        <v>0</v>
      </c>
      <c r="I22" s="141">
        <f t="shared" si="5"/>
        <v>0</v>
      </c>
      <c r="J22" s="141">
        <f t="shared" si="5"/>
        <v>0</v>
      </c>
      <c r="K22" s="141">
        <f t="shared" si="5"/>
        <v>0</v>
      </c>
      <c r="L22" s="141">
        <f t="shared" si="5"/>
        <v>0</v>
      </c>
      <c r="M22" s="141">
        <f t="shared" si="5"/>
        <v>0</v>
      </c>
      <c r="N22" s="141">
        <f t="shared" si="5"/>
        <v>0</v>
      </c>
      <c r="O22" s="141">
        <f t="shared" si="5"/>
        <v>0</v>
      </c>
      <c r="P22" s="141"/>
      <c r="Q22" s="141"/>
      <c r="R22" s="141"/>
      <c r="S22" s="147"/>
      <c r="T22" s="147"/>
      <c r="U22" s="208"/>
      <c r="V22" s="142">
        <f t="shared" si="0"/>
        <v>0</v>
      </c>
    </row>
    <row r="23" spans="1:22" ht="15" customHeight="1">
      <c r="A23" s="304" t="s">
        <v>222</v>
      </c>
      <c r="B23" s="306" t="str">
        <f>VLOOKUP(A23,Resumo!$B$14:$C$40,2,FALSE)</f>
        <v>Telhamento e estruturas</v>
      </c>
      <c r="C23" s="314">
        <f>VLOOKUP(B23,Resumo!$C$14:$D$40,2,FALSE)</f>
        <v>0</v>
      </c>
      <c r="D23" s="146"/>
      <c r="E23" s="147"/>
      <c r="F23" s="147"/>
      <c r="G23" s="138">
        <v>0.15</v>
      </c>
      <c r="H23" s="138">
        <v>0.15</v>
      </c>
      <c r="I23" s="138">
        <v>0.15</v>
      </c>
      <c r="J23" s="138">
        <v>0.15</v>
      </c>
      <c r="K23" s="138">
        <v>0.1</v>
      </c>
      <c r="L23" s="138">
        <v>0.1</v>
      </c>
      <c r="M23" s="138">
        <v>0.1</v>
      </c>
      <c r="N23" s="138">
        <v>0.1</v>
      </c>
      <c r="O23" s="139"/>
      <c r="P23" s="139"/>
      <c r="Q23" s="147"/>
      <c r="R23" s="147"/>
      <c r="S23" s="147"/>
      <c r="T23" s="147"/>
      <c r="U23" s="208"/>
      <c r="V23" s="140">
        <f t="shared" si="0"/>
        <v>0.99999999999999989</v>
      </c>
    </row>
    <row r="24" spans="1:22" ht="15" customHeight="1">
      <c r="A24" s="305"/>
      <c r="B24" s="307"/>
      <c r="C24" s="315"/>
      <c r="D24" s="146"/>
      <c r="E24" s="147"/>
      <c r="F24" s="147"/>
      <c r="G24" s="141">
        <f>$C$23*G23</f>
        <v>0</v>
      </c>
      <c r="H24" s="141">
        <f t="shared" ref="H24:N24" si="6">$C$23*H23</f>
        <v>0</v>
      </c>
      <c r="I24" s="141">
        <f t="shared" si="6"/>
        <v>0</v>
      </c>
      <c r="J24" s="141">
        <f t="shared" si="6"/>
        <v>0</v>
      </c>
      <c r="K24" s="141">
        <f t="shared" si="6"/>
        <v>0</v>
      </c>
      <c r="L24" s="141">
        <f t="shared" si="6"/>
        <v>0</v>
      </c>
      <c r="M24" s="141">
        <f t="shared" si="6"/>
        <v>0</v>
      </c>
      <c r="N24" s="141">
        <f t="shared" si="6"/>
        <v>0</v>
      </c>
      <c r="O24" s="148"/>
      <c r="P24" s="148"/>
      <c r="Q24" s="147"/>
      <c r="R24" s="147"/>
      <c r="S24" s="147"/>
      <c r="T24" s="147"/>
      <c r="U24" s="208"/>
      <c r="V24" s="142">
        <f t="shared" si="0"/>
        <v>0</v>
      </c>
    </row>
    <row r="25" spans="1:22" ht="15" customHeight="1">
      <c r="A25" s="304" t="s">
        <v>227</v>
      </c>
      <c r="B25" s="306" t="str">
        <f>VLOOKUP(A25,Resumo!$B$14:$C$40,2,FALSE)</f>
        <v>Revestimentos</v>
      </c>
      <c r="C25" s="314">
        <f>VLOOKUP(B25,Resumo!$C$14:$D$40,2,FALSE)</f>
        <v>0</v>
      </c>
      <c r="D25" s="146"/>
      <c r="E25" s="147"/>
      <c r="F25" s="147"/>
      <c r="G25" s="144">
        <v>0.15</v>
      </c>
      <c r="H25" s="144">
        <v>0.15</v>
      </c>
      <c r="I25" s="144">
        <v>0.15</v>
      </c>
      <c r="J25" s="144">
        <v>0.15</v>
      </c>
      <c r="K25" s="144">
        <v>0.1</v>
      </c>
      <c r="L25" s="144">
        <v>0.1</v>
      </c>
      <c r="M25" s="144">
        <v>0.1</v>
      </c>
      <c r="N25" s="144">
        <v>0.05</v>
      </c>
      <c r="O25" s="144">
        <v>0.05</v>
      </c>
      <c r="P25" s="144"/>
      <c r="Q25" s="144"/>
      <c r="R25" s="144"/>
      <c r="S25" s="144"/>
      <c r="T25" s="151"/>
      <c r="U25" s="209"/>
      <c r="V25" s="140">
        <f t="shared" si="0"/>
        <v>1</v>
      </c>
    </row>
    <row r="26" spans="1:22" ht="15" customHeight="1">
      <c r="A26" s="305"/>
      <c r="B26" s="307"/>
      <c r="C26" s="315"/>
      <c r="D26" s="146"/>
      <c r="E26" s="147"/>
      <c r="F26" s="147"/>
      <c r="G26" s="141">
        <f>$C$25*G25</f>
        <v>0</v>
      </c>
      <c r="H26" s="141">
        <f t="shared" ref="H26:O26" si="7">$C$25*H25</f>
        <v>0</v>
      </c>
      <c r="I26" s="141">
        <f t="shared" si="7"/>
        <v>0</v>
      </c>
      <c r="J26" s="141">
        <f t="shared" si="7"/>
        <v>0</v>
      </c>
      <c r="K26" s="141">
        <f t="shared" si="7"/>
        <v>0</v>
      </c>
      <c r="L26" s="141">
        <f t="shared" si="7"/>
        <v>0</v>
      </c>
      <c r="M26" s="141">
        <f t="shared" si="7"/>
        <v>0</v>
      </c>
      <c r="N26" s="141">
        <f t="shared" si="7"/>
        <v>0</v>
      </c>
      <c r="O26" s="141">
        <f t="shared" si="7"/>
        <v>0</v>
      </c>
      <c r="P26" s="141"/>
      <c r="Q26" s="141"/>
      <c r="R26" s="141"/>
      <c r="S26" s="141"/>
      <c r="T26" s="141"/>
      <c r="U26" s="205"/>
      <c r="V26" s="142">
        <f t="shared" si="0"/>
        <v>0</v>
      </c>
    </row>
    <row r="27" spans="1:22" ht="15" customHeight="1">
      <c r="A27" s="304" t="s">
        <v>231</v>
      </c>
      <c r="B27" s="306" t="str">
        <f>VLOOKUP(A27,Resumo!$B$14:$C$40,2,FALSE)</f>
        <v>Forro</v>
      </c>
      <c r="C27" s="314">
        <f>VLOOKUP(B27,Resumo!$C$14:$D$40,2,FALSE)</f>
        <v>0</v>
      </c>
      <c r="D27" s="146"/>
      <c r="E27" s="147"/>
      <c r="F27" s="147"/>
      <c r="G27" s="147"/>
      <c r="H27" s="187"/>
      <c r="I27" s="187"/>
      <c r="K27" s="199">
        <v>0.2</v>
      </c>
      <c r="L27" s="199">
        <v>0.2</v>
      </c>
      <c r="M27" s="138">
        <v>0.2</v>
      </c>
      <c r="N27" s="138">
        <v>0.2</v>
      </c>
      <c r="O27" s="138">
        <v>0.2</v>
      </c>
      <c r="P27" s="147"/>
      <c r="Q27" s="147"/>
      <c r="R27" s="147"/>
      <c r="S27" s="147"/>
      <c r="T27" s="147"/>
      <c r="U27" s="208"/>
      <c r="V27" s="140">
        <f t="shared" si="0"/>
        <v>1</v>
      </c>
    </row>
    <row r="28" spans="1:22" ht="15" customHeight="1">
      <c r="A28" s="305"/>
      <c r="B28" s="307"/>
      <c r="C28" s="315"/>
      <c r="D28" s="146"/>
      <c r="E28" s="147"/>
      <c r="F28" s="147"/>
      <c r="G28" s="168"/>
      <c r="H28" s="147"/>
      <c r="I28" s="147"/>
      <c r="J28" s="168"/>
      <c r="K28" s="141">
        <f>$C$27*K27</f>
        <v>0</v>
      </c>
      <c r="L28" s="141">
        <f t="shared" ref="L28:O28" si="8">$C$27*L27</f>
        <v>0</v>
      </c>
      <c r="M28" s="141">
        <f t="shared" si="8"/>
        <v>0</v>
      </c>
      <c r="N28" s="141">
        <f t="shared" si="8"/>
        <v>0</v>
      </c>
      <c r="O28" s="141">
        <f t="shared" si="8"/>
        <v>0</v>
      </c>
      <c r="P28" s="147"/>
      <c r="Q28" s="147"/>
      <c r="R28" s="147"/>
      <c r="S28" s="147"/>
      <c r="T28" s="147"/>
      <c r="U28" s="208"/>
      <c r="V28" s="142">
        <f t="shared" si="0"/>
        <v>0</v>
      </c>
    </row>
    <row r="29" spans="1:22" ht="15" customHeight="1">
      <c r="A29" s="304" t="s">
        <v>234</v>
      </c>
      <c r="B29" s="306" t="str">
        <f>VLOOKUP(A29,Resumo!$B$14:$C$40,2,FALSE)</f>
        <v>Esquadrias, Portas, Marcenaria, Vidros, Corrimão, alambrados, e equip. metálicos</v>
      </c>
      <c r="C29" s="314">
        <f>VLOOKUP(B29,Resumo!$C$14:$D$40,2,FALSE)</f>
        <v>0</v>
      </c>
      <c r="D29" s="146"/>
      <c r="E29" s="147"/>
      <c r="F29" s="147"/>
      <c r="G29" s="168"/>
      <c r="H29" s="138">
        <v>0.15</v>
      </c>
      <c r="I29" s="138">
        <v>0.15</v>
      </c>
      <c r="J29" s="138">
        <v>0.15</v>
      </c>
      <c r="K29" s="138">
        <v>0.15</v>
      </c>
      <c r="L29" s="138">
        <v>0.1</v>
      </c>
      <c r="M29" s="138">
        <v>0.1</v>
      </c>
      <c r="N29" s="138">
        <v>0.1</v>
      </c>
      <c r="O29" s="207">
        <v>0.1</v>
      </c>
      <c r="P29" s="138"/>
      <c r="Q29" s="138"/>
      <c r="R29" s="138"/>
      <c r="S29" s="138"/>
      <c r="T29" s="138"/>
      <c r="U29" s="207"/>
      <c r="V29" s="140">
        <f t="shared" si="0"/>
        <v>0.99999999999999989</v>
      </c>
    </row>
    <row r="30" spans="1:22" ht="15" customHeight="1">
      <c r="A30" s="305"/>
      <c r="B30" s="307"/>
      <c r="C30" s="315"/>
      <c r="D30" s="146"/>
      <c r="E30" s="147"/>
      <c r="F30" s="147"/>
      <c r="G30" s="147"/>
      <c r="H30" s="141">
        <f t="shared" ref="H30:O30" si="9">$C29*H29</f>
        <v>0</v>
      </c>
      <c r="I30" s="141">
        <f t="shared" si="9"/>
        <v>0</v>
      </c>
      <c r="J30" s="141">
        <f t="shared" si="9"/>
        <v>0</v>
      </c>
      <c r="K30" s="141">
        <f t="shared" si="9"/>
        <v>0</v>
      </c>
      <c r="L30" s="141">
        <f t="shared" si="9"/>
        <v>0</v>
      </c>
      <c r="M30" s="141">
        <f t="shared" si="9"/>
        <v>0</v>
      </c>
      <c r="N30" s="141">
        <f t="shared" si="9"/>
        <v>0</v>
      </c>
      <c r="O30" s="205">
        <f t="shared" si="9"/>
        <v>0</v>
      </c>
      <c r="P30" s="141"/>
      <c r="Q30" s="141"/>
      <c r="R30" s="141"/>
      <c r="S30" s="141"/>
      <c r="T30" s="141"/>
      <c r="U30" s="205"/>
      <c r="V30" s="142">
        <f t="shared" si="0"/>
        <v>0</v>
      </c>
    </row>
    <row r="31" spans="1:22" ht="15" customHeight="1">
      <c r="A31" s="304" t="s">
        <v>238</v>
      </c>
      <c r="B31" s="306" t="str">
        <f>VLOOKUP(A31,Resumo!$B$14:$C$40,2,FALSE)</f>
        <v>Pintura</v>
      </c>
      <c r="C31" s="314">
        <f>VLOOKUP(B31,Resumo!$C$14:$D$40,2,FALSE)</f>
        <v>0</v>
      </c>
      <c r="D31" s="146"/>
      <c r="E31" s="147"/>
      <c r="F31" s="139"/>
      <c r="G31" s="168"/>
      <c r="H31" s="139"/>
      <c r="I31" s="139"/>
      <c r="J31" s="168"/>
      <c r="K31" s="144">
        <v>0.3</v>
      </c>
      <c r="L31" s="144">
        <v>0.3</v>
      </c>
      <c r="M31" s="144">
        <v>0.2</v>
      </c>
      <c r="N31" s="144">
        <v>0.1</v>
      </c>
      <c r="O31" s="144">
        <v>0.1</v>
      </c>
      <c r="P31" s="144"/>
      <c r="Q31" s="147"/>
      <c r="R31" s="147"/>
      <c r="S31" s="147"/>
      <c r="T31" s="147"/>
      <c r="U31" s="208"/>
      <c r="V31" s="140">
        <f t="shared" si="0"/>
        <v>1</v>
      </c>
    </row>
    <row r="32" spans="1:22" ht="15" customHeight="1">
      <c r="A32" s="305"/>
      <c r="B32" s="307"/>
      <c r="C32" s="315"/>
      <c r="D32" s="146"/>
      <c r="E32" s="147"/>
      <c r="F32" s="148"/>
      <c r="G32" s="148"/>
      <c r="H32" s="148"/>
      <c r="I32" s="148"/>
      <c r="J32" s="168"/>
      <c r="K32" s="141">
        <f>$C$31*K31</f>
        <v>0</v>
      </c>
      <c r="L32" s="141">
        <f t="shared" ref="L32:O32" si="10">$C$31*L31</f>
        <v>0</v>
      </c>
      <c r="M32" s="141">
        <f t="shared" si="10"/>
        <v>0</v>
      </c>
      <c r="N32" s="141">
        <f t="shared" si="10"/>
        <v>0</v>
      </c>
      <c r="O32" s="141">
        <f t="shared" si="10"/>
        <v>0</v>
      </c>
      <c r="P32" s="141"/>
      <c r="Q32" s="147"/>
      <c r="R32" s="147"/>
      <c r="S32" s="147"/>
      <c r="T32" s="147"/>
      <c r="U32" s="208"/>
      <c r="V32" s="142">
        <f t="shared" si="0"/>
        <v>0</v>
      </c>
    </row>
    <row r="33" spans="1:22" ht="15" customHeight="1">
      <c r="A33" s="304" t="s">
        <v>243</v>
      </c>
      <c r="B33" s="306" t="str">
        <f>VLOOKUP(A33,Resumo!$B$14:$C$40,2,FALSE)</f>
        <v>Instalações Elétricas, Elétricas Especiais</v>
      </c>
      <c r="C33" s="314">
        <f>VLOOKUP(B33,Resumo!$C$14:$D$40,2,FALSE)</f>
        <v>0</v>
      </c>
      <c r="D33" s="146"/>
      <c r="E33" s="147"/>
      <c r="F33" s="147"/>
      <c r="G33" s="168"/>
      <c r="H33" s="168"/>
      <c r="I33" s="138">
        <v>0.3</v>
      </c>
      <c r="J33" s="138">
        <v>0.2</v>
      </c>
      <c r="K33" s="138">
        <v>0.1</v>
      </c>
      <c r="L33" s="138">
        <v>0.1</v>
      </c>
      <c r="M33" s="138">
        <v>0.1</v>
      </c>
      <c r="N33" s="138">
        <v>0.1</v>
      </c>
      <c r="O33" s="207">
        <v>0.1</v>
      </c>
      <c r="P33" s="138"/>
      <c r="Q33" s="138"/>
      <c r="R33" s="138"/>
      <c r="S33" s="138"/>
      <c r="T33" s="138"/>
      <c r="U33" s="207"/>
      <c r="V33" s="140">
        <f t="shared" si="0"/>
        <v>0.99999999999999989</v>
      </c>
    </row>
    <row r="34" spans="1:22" ht="15" customHeight="1">
      <c r="A34" s="305"/>
      <c r="B34" s="307"/>
      <c r="C34" s="315"/>
      <c r="D34" s="149"/>
      <c r="E34" s="150"/>
      <c r="F34" s="147"/>
      <c r="G34" s="147"/>
      <c r="H34" s="168"/>
      <c r="I34" s="150">
        <f>$C33*I33</f>
        <v>0</v>
      </c>
      <c r="J34" s="150">
        <f t="shared" ref="J34:O34" si="11">$C33*J33</f>
        <v>0</v>
      </c>
      <c r="K34" s="150">
        <f t="shared" si="11"/>
        <v>0</v>
      </c>
      <c r="L34" s="150">
        <f t="shared" si="11"/>
        <v>0</v>
      </c>
      <c r="M34" s="150">
        <f t="shared" si="11"/>
        <v>0</v>
      </c>
      <c r="N34" s="150">
        <f t="shared" si="11"/>
        <v>0</v>
      </c>
      <c r="O34" s="150">
        <f t="shared" si="11"/>
        <v>0</v>
      </c>
      <c r="P34" s="150"/>
      <c r="Q34" s="150"/>
      <c r="R34" s="150"/>
      <c r="S34" s="150"/>
      <c r="T34" s="150"/>
      <c r="U34" s="210"/>
      <c r="V34" s="142">
        <f t="shared" si="0"/>
        <v>0</v>
      </c>
    </row>
    <row r="35" spans="1:22" ht="15" customHeight="1">
      <c r="A35" s="304" t="s">
        <v>259</v>
      </c>
      <c r="B35" s="306" t="str">
        <f>VLOOKUP(A35,Resumo!$B$14:$C$40,2,FALSE)</f>
        <v>Paisagismo</v>
      </c>
      <c r="C35" s="314">
        <f>VLOOKUP(B35,Resumo!$C$14:$D$40,2,FALSE)</f>
        <v>0</v>
      </c>
      <c r="D35" s="146"/>
      <c r="E35" s="147"/>
      <c r="F35" s="139"/>
      <c r="H35" s="139"/>
      <c r="I35" s="139"/>
      <c r="J35" s="139"/>
      <c r="K35" s="144">
        <v>0.2</v>
      </c>
      <c r="L35" s="144">
        <v>0.2</v>
      </c>
      <c r="M35" s="144">
        <v>0.2</v>
      </c>
      <c r="N35" s="144">
        <v>0.2</v>
      </c>
      <c r="O35" s="144">
        <v>0.2</v>
      </c>
      <c r="P35" s="144"/>
      <c r="Q35" s="144"/>
      <c r="R35" s="151"/>
      <c r="S35" s="151"/>
      <c r="T35" s="151"/>
      <c r="U35" s="209"/>
      <c r="V35" s="140">
        <f t="shared" si="0"/>
        <v>1</v>
      </c>
    </row>
    <row r="36" spans="1:22" ht="15" customHeight="1">
      <c r="A36" s="305"/>
      <c r="B36" s="307"/>
      <c r="C36" s="315"/>
      <c r="D36" s="146"/>
      <c r="E36" s="147"/>
      <c r="F36" s="148"/>
      <c r="G36" s="148"/>
      <c r="H36" s="148"/>
      <c r="I36" s="148"/>
      <c r="J36" s="148"/>
      <c r="K36" s="141">
        <f>$C$35*K35</f>
        <v>0</v>
      </c>
      <c r="L36" s="141">
        <f t="shared" ref="L36:O36" si="12">$C$35*L35</f>
        <v>0</v>
      </c>
      <c r="M36" s="141">
        <f t="shared" si="12"/>
        <v>0</v>
      </c>
      <c r="N36" s="141">
        <f t="shared" si="12"/>
        <v>0</v>
      </c>
      <c r="O36" s="141">
        <f t="shared" si="12"/>
        <v>0</v>
      </c>
      <c r="P36" s="141"/>
      <c r="Q36" s="141"/>
      <c r="R36" s="141"/>
      <c r="S36" s="141"/>
      <c r="T36" s="141"/>
      <c r="U36" s="205"/>
      <c r="V36" s="142">
        <f t="shared" si="0"/>
        <v>0</v>
      </c>
    </row>
    <row r="37" spans="1:22" ht="15" customHeight="1">
      <c r="A37" s="304" t="s">
        <v>263</v>
      </c>
      <c r="B37" s="306" t="str">
        <f>VLOOKUP(A37,Resumo!$B$14:$C$40,2,FALSE)</f>
        <v>Instalações Hidráulicas</v>
      </c>
      <c r="C37" s="314">
        <f>VLOOKUP(B37,Resumo!$C$14:$D$40,2,FALSE)</f>
        <v>0</v>
      </c>
      <c r="D37" s="146"/>
      <c r="E37" s="147"/>
      <c r="F37" s="147"/>
      <c r="H37" s="147"/>
      <c r="I37" s="151"/>
      <c r="J37" s="151"/>
      <c r="K37" s="138">
        <v>0.2</v>
      </c>
      <c r="L37" s="138">
        <v>0.2</v>
      </c>
      <c r="M37" s="138">
        <v>0.2</v>
      </c>
      <c r="N37" s="138">
        <v>0.2</v>
      </c>
      <c r="O37" s="207">
        <v>0.2</v>
      </c>
      <c r="P37" s="151"/>
      <c r="Q37" s="138"/>
      <c r="R37" s="138"/>
      <c r="S37" s="138"/>
      <c r="T37" s="138"/>
      <c r="U37" s="207"/>
      <c r="V37" s="140">
        <f t="shared" si="0"/>
        <v>1</v>
      </c>
    </row>
    <row r="38" spans="1:22" ht="15" customHeight="1">
      <c r="A38" s="305"/>
      <c r="B38" s="307"/>
      <c r="C38" s="315"/>
      <c r="D38" s="146"/>
      <c r="E38" s="147"/>
      <c r="F38" s="147"/>
      <c r="G38" s="147"/>
      <c r="H38" s="147"/>
      <c r="I38" s="141"/>
      <c r="J38" s="152"/>
      <c r="K38" s="141">
        <f>$C37*K37</f>
        <v>0</v>
      </c>
      <c r="L38" s="141">
        <f t="shared" ref="L38:O38" si="13">$C37*L37</f>
        <v>0</v>
      </c>
      <c r="M38" s="141">
        <f t="shared" si="13"/>
        <v>0</v>
      </c>
      <c r="N38" s="141">
        <f t="shared" si="13"/>
        <v>0</v>
      </c>
      <c r="O38" s="141">
        <f t="shared" si="13"/>
        <v>0</v>
      </c>
      <c r="P38" s="141"/>
      <c r="Q38" s="141"/>
      <c r="R38" s="141"/>
      <c r="S38" s="141"/>
      <c r="T38" s="141"/>
      <c r="U38" s="205"/>
      <c r="V38" s="142">
        <f t="shared" si="0"/>
        <v>0</v>
      </c>
    </row>
    <row r="39" spans="1:22" ht="15" customHeight="1">
      <c r="A39" s="304" t="s">
        <v>266</v>
      </c>
      <c r="B39" s="306" t="str">
        <f>VLOOKUP(A39,Resumo!$B$14:$C$40,2,FALSE)</f>
        <v>Climatização</v>
      </c>
      <c r="C39" s="314">
        <f>VLOOKUP(B39,Resumo!$C$14:$D$40,2,FALSE)</f>
        <v>0</v>
      </c>
      <c r="D39" s="146"/>
      <c r="E39" s="277">
        <v>0.05</v>
      </c>
      <c r="F39" s="277">
        <v>0.05</v>
      </c>
      <c r="G39" s="277">
        <v>0.05</v>
      </c>
      <c r="H39" s="277">
        <v>0.05</v>
      </c>
      <c r="I39" s="277">
        <v>0.05</v>
      </c>
      <c r="J39" s="277">
        <v>0.1</v>
      </c>
      <c r="K39" s="278">
        <v>0.1</v>
      </c>
      <c r="L39" s="278">
        <v>0.1</v>
      </c>
      <c r="M39" s="278">
        <v>0.1</v>
      </c>
      <c r="N39" s="278">
        <v>0.1</v>
      </c>
      <c r="O39" s="278">
        <v>0.25</v>
      </c>
      <c r="P39" s="279"/>
      <c r="Q39" s="279"/>
      <c r="R39" s="277"/>
      <c r="S39" s="277"/>
      <c r="T39" s="277"/>
      <c r="U39" s="280"/>
      <c r="V39" s="140">
        <f>SUM(D39:U39)</f>
        <v>0.99999999999999989</v>
      </c>
    </row>
    <row r="40" spans="1:22" ht="15" customHeight="1">
      <c r="A40" s="305"/>
      <c r="B40" s="307"/>
      <c r="C40" s="315"/>
      <c r="D40" s="146"/>
      <c r="E40" s="141">
        <f t="shared" ref="E40:H40" si="14">$C39*E39</f>
        <v>0</v>
      </c>
      <c r="F40" s="141">
        <f t="shared" si="14"/>
        <v>0</v>
      </c>
      <c r="G40" s="141">
        <f t="shared" si="14"/>
        <v>0</v>
      </c>
      <c r="H40" s="141">
        <f t="shared" si="14"/>
        <v>0</v>
      </c>
      <c r="I40" s="141">
        <f t="shared" ref="I40:O40" si="15">$C39*I39</f>
        <v>0</v>
      </c>
      <c r="J40" s="141">
        <f t="shared" si="15"/>
        <v>0</v>
      </c>
      <c r="K40" s="141">
        <f t="shared" si="15"/>
        <v>0</v>
      </c>
      <c r="L40" s="141">
        <f t="shared" si="15"/>
        <v>0</v>
      </c>
      <c r="M40" s="141">
        <f t="shared" si="15"/>
        <v>0</v>
      </c>
      <c r="N40" s="141">
        <f t="shared" si="15"/>
        <v>0</v>
      </c>
      <c r="O40" s="141">
        <f t="shared" si="15"/>
        <v>0</v>
      </c>
      <c r="P40" s="141"/>
      <c r="Q40" s="141"/>
      <c r="R40" s="141"/>
      <c r="S40" s="141"/>
      <c r="T40" s="141"/>
      <c r="U40" s="205"/>
      <c r="V40" s="142">
        <f t="shared" ref="V40" si="16">SUM(D40:U40)</f>
        <v>0</v>
      </c>
    </row>
    <row r="41" spans="1:22" ht="15" customHeight="1">
      <c r="A41" s="304" t="s">
        <v>269</v>
      </c>
      <c r="B41" s="306" t="str">
        <f>VLOOKUP(A41,Resumo!$B$14:$C$40,2,FALSE)</f>
        <v>Detecção, combate e prevenção de incêndio</v>
      </c>
      <c r="C41" s="314">
        <f>VLOOKUP(B41,Resumo!$C$14:$D$40,2,FALSE)</f>
        <v>0</v>
      </c>
      <c r="D41" s="146"/>
      <c r="E41" s="147"/>
      <c r="F41" s="147"/>
      <c r="G41" s="147"/>
      <c r="H41" s="147"/>
      <c r="I41" s="147"/>
      <c r="J41" s="147"/>
      <c r="K41" s="151"/>
      <c r="L41" s="151"/>
      <c r="M41" s="138">
        <v>0.4</v>
      </c>
      <c r="N41" s="138">
        <v>0.4</v>
      </c>
      <c r="O41" s="207">
        <v>0.2</v>
      </c>
      <c r="P41" s="151"/>
      <c r="Q41" s="151"/>
      <c r="R41" s="151"/>
      <c r="S41" s="138"/>
      <c r="T41" s="138"/>
      <c r="U41" s="207"/>
      <c r="V41" s="140">
        <f t="shared" si="0"/>
        <v>1</v>
      </c>
    </row>
    <row r="42" spans="1:22" ht="15" customHeight="1">
      <c r="A42" s="313"/>
      <c r="B42" s="307"/>
      <c r="C42" s="315"/>
      <c r="D42" s="186"/>
      <c r="E42" s="187"/>
      <c r="F42" s="187"/>
      <c r="G42" s="147"/>
      <c r="H42" s="187"/>
      <c r="I42" s="187"/>
      <c r="J42" s="187"/>
      <c r="K42" s="189"/>
      <c r="L42" s="188"/>
      <c r="M42" s="141">
        <f t="shared" ref="M42" si="17">$C41*M41</f>
        <v>0</v>
      </c>
      <c r="N42" s="141">
        <f t="shared" ref="N42" si="18">$C41*N41</f>
        <v>0</v>
      </c>
      <c r="O42" s="141">
        <f t="shared" ref="O42" si="19">$C41*O41</f>
        <v>0</v>
      </c>
      <c r="P42" s="189"/>
      <c r="Q42" s="189"/>
      <c r="R42" s="188"/>
      <c r="S42" s="189"/>
      <c r="T42" s="189"/>
      <c r="U42" s="212"/>
      <c r="V42" s="153">
        <f t="shared" si="0"/>
        <v>0</v>
      </c>
    </row>
    <row r="43" spans="1:22" ht="15" customHeight="1">
      <c r="A43" s="304" t="s">
        <v>272</v>
      </c>
      <c r="B43" s="306" t="str">
        <f>VLOOKUP(A43,Resumo!$B$14:$C$40,2,FALSE)</f>
        <v>Limpeza e arremate</v>
      </c>
      <c r="C43" s="314">
        <f>VLOOKUP(B43,Resumo!$C$14:$D$40,2,FALSE)</f>
        <v>0</v>
      </c>
      <c r="D43" s="146"/>
      <c r="E43" s="147"/>
      <c r="F43" s="147"/>
      <c r="G43" s="168"/>
      <c r="H43" s="147"/>
      <c r="I43" s="151"/>
      <c r="J43" s="151"/>
      <c r="K43" s="277">
        <v>0.2</v>
      </c>
      <c r="L43" s="277">
        <v>0.2</v>
      </c>
      <c r="M43" s="277">
        <v>0.2</v>
      </c>
      <c r="N43" s="277">
        <v>0.2</v>
      </c>
      <c r="O43" s="280">
        <v>0.2</v>
      </c>
      <c r="P43" s="151"/>
      <c r="Q43" s="277"/>
      <c r="R43" s="277"/>
      <c r="S43" s="277"/>
      <c r="T43" s="277"/>
      <c r="U43" s="280"/>
      <c r="V43" s="140">
        <f t="shared" si="0"/>
        <v>1</v>
      </c>
    </row>
    <row r="44" spans="1:22" ht="15" customHeight="1">
      <c r="A44" s="305"/>
      <c r="B44" s="307"/>
      <c r="C44" s="315"/>
      <c r="D44" s="146"/>
      <c r="E44" s="147"/>
      <c r="F44" s="147"/>
      <c r="G44" s="147"/>
      <c r="H44" s="147"/>
      <c r="I44" s="141"/>
      <c r="J44" s="152"/>
      <c r="K44" s="141">
        <f t="shared" ref="K44" si="20">$C43*K43</f>
        <v>0</v>
      </c>
      <c r="L44" s="141">
        <f t="shared" ref="L44" si="21">$C43*L43</f>
        <v>0</v>
      </c>
      <c r="M44" s="141">
        <f t="shared" ref="M44" si="22">$C43*M43</f>
        <v>0</v>
      </c>
      <c r="N44" s="141">
        <f t="shared" ref="N44" si="23">$C43*N43</f>
        <v>0</v>
      </c>
      <c r="O44" s="141">
        <f t="shared" ref="O44" si="24">$C43*O43</f>
        <v>0</v>
      </c>
      <c r="P44" s="141"/>
      <c r="Q44" s="141"/>
      <c r="R44" s="141"/>
      <c r="S44" s="141"/>
      <c r="T44" s="141"/>
      <c r="U44" s="205"/>
      <c r="V44" s="142">
        <f t="shared" si="0"/>
        <v>0</v>
      </c>
    </row>
    <row r="45" spans="1:22" ht="15" customHeight="1">
      <c r="A45" s="304" t="s">
        <v>466</v>
      </c>
      <c r="B45" s="306" t="str">
        <f>VLOOKUP(A45,Resumo!$B$14:$C$40,2,FALSE)</f>
        <v>Comunicação visual</v>
      </c>
      <c r="C45" s="314">
        <f>VLOOKUP(B45,Resumo!$C$14:$D$40,2,FALSE)</f>
        <v>0</v>
      </c>
      <c r="D45" s="146"/>
      <c r="E45" s="147"/>
      <c r="F45" s="147"/>
      <c r="G45" s="147"/>
      <c r="H45" s="147"/>
      <c r="I45" s="147"/>
      <c r="J45" s="147"/>
      <c r="K45" s="151"/>
      <c r="L45" s="151"/>
      <c r="M45" s="138">
        <v>0.4</v>
      </c>
      <c r="N45" s="138">
        <v>0.4</v>
      </c>
      <c r="O45" s="207">
        <v>0.2</v>
      </c>
      <c r="P45" s="151"/>
      <c r="Q45" s="151"/>
      <c r="R45" s="151"/>
      <c r="S45" s="138"/>
      <c r="T45" s="138"/>
      <c r="U45" s="207"/>
      <c r="V45" s="140">
        <f t="shared" ref="V45:V46" si="25">SUM(D45:U45)</f>
        <v>1</v>
      </c>
    </row>
    <row r="46" spans="1:22" ht="15" customHeight="1" thickBot="1">
      <c r="A46" s="313"/>
      <c r="B46" s="307"/>
      <c r="C46" s="315"/>
      <c r="D46" s="186"/>
      <c r="E46" s="187"/>
      <c r="F46" s="187"/>
      <c r="G46" s="187"/>
      <c r="H46" s="187"/>
      <c r="I46" s="187"/>
      <c r="J46" s="187"/>
      <c r="K46" s="189"/>
      <c r="L46" s="188"/>
      <c r="M46" s="141">
        <f t="shared" ref="M46" si="26">$C45*M45</f>
        <v>0</v>
      </c>
      <c r="N46" s="141">
        <f t="shared" ref="N46" si="27">$C45*N45</f>
        <v>0</v>
      </c>
      <c r="O46" s="141">
        <f t="shared" ref="O46" si="28">$C45*O45</f>
        <v>0</v>
      </c>
      <c r="P46" s="189"/>
      <c r="Q46" s="189"/>
      <c r="R46" s="188"/>
      <c r="S46" s="189"/>
      <c r="T46" s="189"/>
      <c r="U46" s="212"/>
      <c r="V46" s="153">
        <f t="shared" si="25"/>
        <v>0</v>
      </c>
    </row>
    <row r="47" spans="1:22" ht="16.5" thickBot="1">
      <c r="A47" s="308" t="s">
        <v>292</v>
      </c>
      <c r="B47" s="309"/>
      <c r="C47" s="154">
        <f>SUM(C11:C46)</f>
        <v>0</v>
      </c>
      <c r="D47" s="215">
        <f>SUM(D12,D14,D16,D18,D20,D22,D24,D26,D28,D30,D32,D34,D36,D38,D40,D42,D44,D46)</f>
        <v>0</v>
      </c>
      <c r="E47" s="215">
        <f t="shared" ref="E47:U47" si="29">SUM(E12,E14,E16,E18,E20,E22,E24,E26,E28,E30,E32,E34,E36,E38,E40,E42,E44,E46)</f>
        <v>0</v>
      </c>
      <c r="F47" s="215">
        <f t="shared" si="29"/>
        <v>0</v>
      </c>
      <c r="G47" s="215">
        <f t="shared" si="29"/>
        <v>0</v>
      </c>
      <c r="H47" s="215">
        <f t="shared" si="29"/>
        <v>0</v>
      </c>
      <c r="I47" s="215">
        <f t="shared" si="29"/>
        <v>0</v>
      </c>
      <c r="J47" s="215">
        <f t="shared" si="29"/>
        <v>0</v>
      </c>
      <c r="K47" s="215">
        <f t="shared" si="29"/>
        <v>0</v>
      </c>
      <c r="L47" s="215">
        <f t="shared" si="29"/>
        <v>0</v>
      </c>
      <c r="M47" s="215">
        <f t="shared" si="29"/>
        <v>0</v>
      </c>
      <c r="N47" s="215">
        <f t="shared" si="29"/>
        <v>0</v>
      </c>
      <c r="O47" s="215">
        <f t="shared" si="29"/>
        <v>0</v>
      </c>
      <c r="P47" s="215">
        <f t="shared" si="29"/>
        <v>0</v>
      </c>
      <c r="Q47" s="215">
        <f t="shared" si="29"/>
        <v>0</v>
      </c>
      <c r="R47" s="215">
        <f t="shared" si="29"/>
        <v>0</v>
      </c>
      <c r="S47" s="215">
        <f t="shared" si="29"/>
        <v>0</v>
      </c>
      <c r="T47" s="215">
        <f t="shared" si="29"/>
        <v>0</v>
      </c>
      <c r="U47" s="215">
        <f t="shared" si="29"/>
        <v>0</v>
      </c>
      <c r="V47" s="155">
        <f>V38+V36+V34+V32+V30+V28+V26+V24+V22+V20+V18+V16+V14+V12+V42+V44+V46+V40</f>
        <v>0</v>
      </c>
    </row>
    <row r="48" spans="1:22" ht="16.5" thickBot="1">
      <c r="A48" s="310" t="str">
        <f>Planilha!A274</f>
        <v>BDI obra</v>
      </c>
      <c r="B48" s="311"/>
      <c r="C48" s="157">
        <f>Planilha!G274</f>
        <v>0</v>
      </c>
      <c r="D48" s="201">
        <f>D47*Planilha!$F$274</f>
        <v>0</v>
      </c>
      <c r="E48" s="201">
        <f>E47*Planilha!$F$274</f>
        <v>0</v>
      </c>
      <c r="F48" s="201">
        <f>F47*Planilha!$F$274</f>
        <v>0</v>
      </c>
      <c r="G48" s="201">
        <f>G47*Planilha!$F$274</f>
        <v>0</v>
      </c>
      <c r="H48" s="201">
        <f>H47*Planilha!$F$274</f>
        <v>0</v>
      </c>
      <c r="I48" s="201">
        <f>I47*Planilha!$F$274</f>
        <v>0</v>
      </c>
      <c r="J48" s="201">
        <f>J47*Planilha!$F$274</f>
        <v>0</v>
      </c>
      <c r="K48" s="201">
        <f>K47*Planilha!$F$274</f>
        <v>0</v>
      </c>
      <c r="L48" s="201">
        <f>L47*Planilha!$F$274</f>
        <v>0</v>
      </c>
      <c r="M48" s="201">
        <f>M47*Planilha!$F$274</f>
        <v>0</v>
      </c>
      <c r="N48" s="201">
        <f>N47*Planilha!$F$274</f>
        <v>0</v>
      </c>
      <c r="O48" s="201">
        <f>O47*Planilha!$F$274</f>
        <v>0</v>
      </c>
      <c r="P48" s="201">
        <f>P47*Planilha!$F$274</f>
        <v>0</v>
      </c>
      <c r="Q48" s="201">
        <f>Q47*Planilha!$F$274</f>
        <v>0</v>
      </c>
      <c r="R48" s="201">
        <f>R47*Planilha!$F$274</f>
        <v>0</v>
      </c>
      <c r="S48" s="201">
        <f>S47*Planilha!$F$274</f>
        <v>0</v>
      </c>
      <c r="T48" s="201">
        <f>T47*Planilha!$F$274</f>
        <v>0</v>
      </c>
      <c r="U48" s="201">
        <f>U47*Planilha!$F$274</f>
        <v>0</v>
      </c>
      <c r="V48" s="156">
        <f>SUM(D48:U48)</f>
        <v>0</v>
      </c>
    </row>
    <row r="49" spans="1:22" ht="15" customHeight="1">
      <c r="A49" s="312" t="s">
        <v>469</v>
      </c>
      <c r="B49" s="306" t="str">
        <f>VLOOKUP(A49,Resumo!$B$14:$C$40,2,FALSE)</f>
        <v>Elevador</v>
      </c>
      <c r="C49" s="320">
        <f>VLOOKUP(B49,Resumo!$C$14:$D$40,2,FALSE)</f>
        <v>0</v>
      </c>
      <c r="D49" s="231"/>
      <c r="E49" s="190"/>
      <c r="F49" s="191">
        <v>0.1</v>
      </c>
      <c r="G49" s="191">
        <v>0.1</v>
      </c>
      <c r="H49" s="191">
        <v>0.1</v>
      </c>
      <c r="I49" s="191">
        <v>0.1</v>
      </c>
      <c r="J49" s="191">
        <v>0.1</v>
      </c>
      <c r="K49" s="191">
        <v>0.1</v>
      </c>
      <c r="L49" s="191">
        <v>0.1</v>
      </c>
      <c r="M49" s="191">
        <v>0.1</v>
      </c>
      <c r="N49" s="213"/>
      <c r="O49" s="191">
        <v>0.2</v>
      </c>
      <c r="P49" s="213"/>
      <c r="Q49" s="213"/>
      <c r="R49" s="213"/>
      <c r="S49" s="213"/>
      <c r="T49" s="213"/>
      <c r="U49" s="214"/>
      <c r="V49" s="192">
        <f>SUM(D49:U49)</f>
        <v>1</v>
      </c>
    </row>
    <row r="50" spans="1:22" ht="15.75" customHeight="1" thickBot="1">
      <c r="A50" s="313"/>
      <c r="B50" s="307"/>
      <c r="C50" s="321"/>
      <c r="D50" s="232"/>
      <c r="E50" s="187"/>
      <c r="F50" s="189">
        <f t="shared" ref="F50:G50" si="30">$C$49*F49</f>
        <v>0</v>
      </c>
      <c r="G50" s="189">
        <f t="shared" si="30"/>
        <v>0</v>
      </c>
      <c r="H50" s="189">
        <f t="shared" ref="H50:M50" si="31">$C$49*H49</f>
        <v>0</v>
      </c>
      <c r="I50" s="189">
        <f t="shared" si="31"/>
        <v>0</v>
      </c>
      <c r="J50" s="189">
        <f t="shared" si="31"/>
        <v>0</v>
      </c>
      <c r="K50" s="189">
        <f t="shared" si="31"/>
        <v>0</v>
      </c>
      <c r="L50" s="189">
        <f t="shared" si="31"/>
        <v>0</v>
      </c>
      <c r="M50" s="189">
        <f t="shared" si="31"/>
        <v>0</v>
      </c>
      <c r="N50" s="167"/>
      <c r="O50" s="189">
        <f>$C$49*O49</f>
        <v>0</v>
      </c>
      <c r="P50" s="167"/>
      <c r="Q50" s="167"/>
      <c r="R50" s="167"/>
      <c r="S50" s="167"/>
      <c r="T50" s="167"/>
      <c r="U50" s="216"/>
      <c r="V50" s="153">
        <f>SUM(D50:U50)</f>
        <v>0</v>
      </c>
    </row>
    <row r="51" spans="1:22" ht="16.5" thickBot="1">
      <c r="A51" s="308" t="s">
        <v>299</v>
      </c>
      <c r="B51" s="309"/>
      <c r="C51" s="274">
        <f>C49</f>
        <v>0</v>
      </c>
      <c r="D51" s="218">
        <f>D50</f>
        <v>0</v>
      </c>
      <c r="E51" s="218">
        <f>E50</f>
        <v>0</v>
      </c>
      <c r="F51" s="217">
        <f>F50</f>
        <v>0</v>
      </c>
      <c r="G51" s="218">
        <f t="shared" ref="G51" si="32">G50</f>
        <v>0</v>
      </c>
      <c r="H51" s="217">
        <f t="shared" ref="H51" si="33">H50</f>
        <v>0</v>
      </c>
      <c r="I51" s="218">
        <f t="shared" ref="I51" si="34">I50</f>
        <v>0</v>
      </c>
      <c r="J51" s="217">
        <f t="shared" ref="J51" si="35">J50</f>
        <v>0</v>
      </c>
      <c r="K51" s="218">
        <f t="shared" ref="K51" si="36">K50</f>
        <v>0</v>
      </c>
      <c r="L51" s="217">
        <f t="shared" ref="L51" si="37">L50</f>
        <v>0</v>
      </c>
      <c r="M51" s="218">
        <f t="shared" ref="M51" si="38">M50</f>
        <v>0</v>
      </c>
      <c r="N51" s="217">
        <f t="shared" ref="N51" si="39">N50</f>
        <v>0</v>
      </c>
      <c r="O51" s="218">
        <f t="shared" ref="O51" si="40">O50</f>
        <v>0</v>
      </c>
      <c r="P51" s="217">
        <f t="shared" ref="P51" si="41">P50</f>
        <v>0</v>
      </c>
      <c r="Q51" s="218">
        <f t="shared" ref="Q51" si="42">Q50</f>
        <v>0</v>
      </c>
      <c r="R51" s="217">
        <f t="shared" ref="R51" si="43">R50</f>
        <v>0</v>
      </c>
      <c r="S51" s="218">
        <f t="shared" ref="S51" si="44">S50</f>
        <v>0</v>
      </c>
      <c r="T51" s="217">
        <f t="shared" ref="T51" si="45">T50</f>
        <v>0</v>
      </c>
      <c r="U51" s="218">
        <f t="shared" ref="U51" si="46">U50</f>
        <v>0</v>
      </c>
      <c r="V51" s="156">
        <f>SUM(D51:U51)</f>
        <v>0</v>
      </c>
    </row>
    <row r="52" spans="1:22" ht="16.5" thickBot="1">
      <c r="A52" s="310" t="s">
        <v>295</v>
      </c>
      <c r="B52" s="311"/>
      <c r="C52" s="275">
        <f>Planilha!G281</f>
        <v>0</v>
      </c>
      <c r="D52" s="276">
        <f>D51*Planilha!$F$281</f>
        <v>0</v>
      </c>
      <c r="E52" s="276">
        <f>E51*Planilha!$F$281</f>
        <v>0</v>
      </c>
      <c r="F52" s="267">
        <f>F51*Planilha!$F$281</f>
        <v>0</v>
      </c>
      <c r="G52" s="219">
        <f>G51*Planilha!$F$281</f>
        <v>0</v>
      </c>
      <c r="H52" s="219">
        <f>H51*Planilha!$F$281</f>
        <v>0</v>
      </c>
      <c r="I52" s="219">
        <f>I51*Planilha!$F$281</f>
        <v>0</v>
      </c>
      <c r="J52" s="219">
        <f>J51*Planilha!$F$281</f>
        <v>0</v>
      </c>
      <c r="K52" s="219">
        <f>K51*Planilha!$F$281</f>
        <v>0</v>
      </c>
      <c r="L52" s="219">
        <f>L51*Planilha!$F$281</f>
        <v>0</v>
      </c>
      <c r="M52" s="219">
        <f>M51*Planilha!$F$281</f>
        <v>0</v>
      </c>
      <c r="N52" s="219">
        <f>N51*Planilha!$F$281</f>
        <v>0</v>
      </c>
      <c r="O52" s="219">
        <f>O51*Planilha!$F$281</f>
        <v>0</v>
      </c>
      <c r="P52" s="219">
        <f>P51*Planilha!$F$281</f>
        <v>0</v>
      </c>
      <c r="Q52" s="219">
        <f>Q51*Planilha!$F$281</f>
        <v>0</v>
      </c>
      <c r="R52" s="219">
        <f>R51*Planilha!$F$281</f>
        <v>0</v>
      </c>
      <c r="S52" s="219">
        <f>S51*Planilha!$F$281</f>
        <v>0</v>
      </c>
      <c r="T52" s="219">
        <f>T51*Planilha!$F$281</f>
        <v>0</v>
      </c>
      <c r="U52" s="219">
        <f>U51*Planilha!$F$281</f>
        <v>0</v>
      </c>
      <c r="V52" s="156">
        <f>SUM(D52:U52)</f>
        <v>0</v>
      </c>
    </row>
    <row r="53" spans="1:22" ht="18.75" thickBot="1">
      <c r="A53" s="318" t="s">
        <v>296</v>
      </c>
      <c r="B53" s="319"/>
      <c r="C53" s="230">
        <f>C47+C48+C51+C52</f>
        <v>0</v>
      </c>
      <c r="D53" s="226">
        <f>SUM(D47:D48,D51:D52)</f>
        <v>0</v>
      </c>
      <c r="E53" s="226">
        <f t="shared" ref="E53:T53" si="47">SUM(E47:E48,E51:E52)</f>
        <v>0</v>
      </c>
      <c r="F53" s="226">
        <f t="shared" si="47"/>
        <v>0</v>
      </c>
      <c r="G53" s="226">
        <f t="shared" si="47"/>
        <v>0</v>
      </c>
      <c r="H53" s="227">
        <f t="shared" si="47"/>
        <v>0</v>
      </c>
      <c r="I53" s="228">
        <f t="shared" si="47"/>
        <v>0</v>
      </c>
      <c r="J53" s="226">
        <f t="shared" si="47"/>
        <v>0</v>
      </c>
      <c r="K53" s="226">
        <f t="shared" si="47"/>
        <v>0</v>
      </c>
      <c r="L53" s="226">
        <f t="shared" si="47"/>
        <v>0</v>
      </c>
      <c r="M53" s="226">
        <f t="shared" si="47"/>
        <v>0</v>
      </c>
      <c r="N53" s="226">
        <f t="shared" si="47"/>
        <v>0</v>
      </c>
      <c r="O53" s="226">
        <f t="shared" si="47"/>
        <v>0</v>
      </c>
      <c r="P53" s="226">
        <f t="shared" si="47"/>
        <v>0</v>
      </c>
      <c r="Q53" s="226">
        <f t="shared" si="47"/>
        <v>0</v>
      </c>
      <c r="R53" s="226">
        <f t="shared" si="47"/>
        <v>0</v>
      </c>
      <c r="S53" s="226">
        <f t="shared" si="47"/>
        <v>0</v>
      </c>
      <c r="T53" s="227">
        <f t="shared" si="47"/>
        <v>0</v>
      </c>
      <c r="U53" s="228">
        <f>SUM(U47:U48,U51:U52)</f>
        <v>0</v>
      </c>
      <c r="V53" s="200">
        <f>SUM(V47+V48+V51+V52)</f>
        <v>0</v>
      </c>
    </row>
    <row r="54" spans="1:22" ht="18.75" thickBot="1">
      <c r="A54" s="316" t="s">
        <v>306</v>
      </c>
      <c r="B54" s="317"/>
      <c r="C54" s="225"/>
      <c r="D54" s="226">
        <f>D53</f>
        <v>0</v>
      </c>
      <c r="E54" s="226">
        <f>E53+D54</f>
        <v>0</v>
      </c>
      <c r="F54" s="226">
        <f t="shared" ref="F54:U54" si="48">F53+E54</f>
        <v>0</v>
      </c>
      <c r="G54" s="226">
        <f t="shared" si="48"/>
        <v>0</v>
      </c>
      <c r="H54" s="226">
        <f t="shared" si="48"/>
        <v>0</v>
      </c>
      <c r="I54" s="226">
        <f t="shared" si="48"/>
        <v>0</v>
      </c>
      <c r="J54" s="226">
        <f t="shared" si="48"/>
        <v>0</v>
      </c>
      <c r="K54" s="226">
        <f t="shared" si="48"/>
        <v>0</v>
      </c>
      <c r="L54" s="226">
        <f t="shared" si="48"/>
        <v>0</v>
      </c>
      <c r="M54" s="226">
        <f t="shared" si="48"/>
        <v>0</v>
      </c>
      <c r="N54" s="226">
        <f t="shared" si="48"/>
        <v>0</v>
      </c>
      <c r="O54" s="226">
        <f t="shared" si="48"/>
        <v>0</v>
      </c>
      <c r="P54" s="226">
        <f t="shared" si="48"/>
        <v>0</v>
      </c>
      <c r="Q54" s="226">
        <f t="shared" si="48"/>
        <v>0</v>
      </c>
      <c r="R54" s="226">
        <f t="shared" si="48"/>
        <v>0</v>
      </c>
      <c r="S54" s="226">
        <f t="shared" si="48"/>
        <v>0</v>
      </c>
      <c r="T54" s="226">
        <f t="shared" si="48"/>
        <v>0</v>
      </c>
      <c r="U54" s="226">
        <f t="shared" si="48"/>
        <v>0</v>
      </c>
      <c r="V54" s="200"/>
    </row>
    <row r="56" spans="1:22">
      <c r="K56" s="163"/>
    </row>
    <row r="57" spans="1:22" ht="15.75">
      <c r="B57" s="162"/>
      <c r="D57" s="168"/>
      <c r="E57" s="202"/>
    </row>
    <row r="58" spans="1:22">
      <c r="H58" s="158"/>
    </row>
  </sheetData>
  <mergeCells count="63"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C49:C50"/>
    <mergeCell ref="A51:B51"/>
    <mergeCell ref="A33:A34"/>
    <mergeCell ref="B33:B34"/>
    <mergeCell ref="C33:C34"/>
    <mergeCell ref="A35:A36"/>
    <mergeCell ref="B35:B36"/>
    <mergeCell ref="C35:C36"/>
    <mergeCell ref="C37:C38"/>
    <mergeCell ref="B41:B42"/>
    <mergeCell ref="C41:C42"/>
    <mergeCell ref="A41:A42"/>
    <mergeCell ref="A39:A40"/>
    <mergeCell ref="C39:C40"/>
    <mergeCell ref="A43:A44"/>
    <mergeCell ref="B43:B44"/>
    <mergeCell ref="A54:B54"/>
    <mergeCell ref="A52:B52"/>
    <mergeCell ref="A53:B53"/>
    <mergeCell ref="C43:C44"/>
    <mergeCell ref="A45:A46"/>
    <mergeCell ref="B45:B46"/>
    <mergeCell ref="C45:C46"/>
    <mergeCell ref="A37:A38"/>
    <mergeCell ref="B37:B38"/>
    <mergeCell ref="A47:B47"/>
    <mergeCell ref="A48:B48"/>
    <mergeCell ref="A49:A50"/>
    <mergeCell ref="B49:B50"/>
    <mergeCell ref="B39:B40"/>
  </mergeCells>
  <pageMargins left="0.25" right="0.25" top="0.75" bottom="0.75" header="0.3" footer="0.3"/>
  <pageSetup paperSize="9" scale="5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Planilha</vt:lpstr>
      <vt:lpstr>Resumo</vt:lpstr>
      <vt:lpstr>Cronograma</vt:lpstr>
      <vt:lpstr>Cronograma!Area_de_impressao</vt:lpstr>
      <vt:lpstr>Planilha!Area_de_impressao</vt:lpstr>
      <vt:lpstr>Resumo!Area_de_impressao</vt:lpstr>
      <vt:lpstr>Cronograma!Titulos_de_impressao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</dc:creator>
  <cp:lastModifiedBy>Adriana Lima Conserva</cp:lastModifiedBy>
  <cp:lastPrinted>2019-03-20T20:02:42Z</cp:lastPrinted>
  <dcterms:created xsi:type="dcterms:W3CDTF">2017-06-28T14:49:31Z</dcterms:created>
  <dcterms:modified xsi:type="dcterms:W3CDTF">2019-05-17T15:45:51Z</dcterms:modified>
</cp:coreProperties>
</file>