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19440" windowHeight="9570" activeTab="2"/>
  </bookViews>
  <sheets>
    <sheet name="planilha" sheetId="2" r:id="rId1"/>
    <sheet name="resumo" sheetId="3" r:id="rId2"/>
    <sheet name="cronograma" sheetId="4" r:id="rId3"/>
  </sheets>
  <definedNames>
    <definedName name="_xlnm.Print_Area" localSheetId="0">planilha!$A$1:$H$212</definedName>
    <definedName name="_xlnm.Print_Area" localSheetId="1">resumo!$A$1:$D$65</definedName>
    <definedName name="_xlnm.Print_Titles" localSheetId="2">cronograma!$A:$C</definedName>
    <definedName name="_xlnm.Print_Titles" localSheetId="0">planilha!$1:$10</definedName>
  </definedNames>
  <calcPr calcId="145621"/>
</workbook>
</file>

<file path=xl/calcChain.xml><?xml version="1.0" encoding="utf-8"?>
<calcChain xmlns="http://schemas.openxmlformats.org/spreadsheetml/2006/main">
  <c r="H78" i="2" l="1"/>
  <c r="B9" i="4" l="1"/>
  <c r="J37" i="4" l="1"/>
  <c r="J35" i="4"/>
  <c r="J67" i="4"/>
  <c r="J65" i="4"/>
  <c r="J63" i="4"/>
  <c r="J57" i="4"/>
  <c r="J53" i="4"/>
  <c r="J47" i="4"/>
  <c r="J45" i="4"/>
  <c r="J41" i="4"/>
  <c r="J39" i="4"/>
  <c r="J59" i="4" l="1"/>
  <c r="A9" i="2"/>
  <c r="C30" i="3" l="1"/>
  <c r="B45" i="4" s="1"/>
  <c r="C29" i="3"/>
  <c r="B43" i="4" s="1"/>
  <c r="C39" i="3"/>
  <c r="B63" i="4" s="1"/>
  <c r="C21" i="3"/>
  <c r="B27" i="4" s="1"/>
  <c r="C26" i="3"/>
  <c r="B37" i="4" s="1"/>
  <c r="C37" i="3"/>
  <c r="B59" i="4" s="1"/>
  <c r="C13" i="3"/>
  <c r="B11" i="4" s="1"/>
  <c r="C41" i="3"/>
  <c r="B67" i="4" s="1"/>
  <c r="C23" i="3"/>
  <c r="B31" i="4" s="1"/>
  <c r="C14" i="3"/>
  <c r="B13" i="4" s="1"/>
  <c r="D20" i="3"/>
  <c r="C35" i="3"/>
  <c r="B55" i="4" s="1"/>
  <c r="C34" i="3"/>
  <c r="B53" i="4" s="1"/>
  <c r="C33" i="3"/>
  <c r="B51" i="4" s="1"/>
  <c r="C36" i="3"/>
  <c r="B57" i="4" s="1"/>
  <c r="C24" i="3"/>
  <c r="B33" i="4" s="1"/>
  <c r="D16" i="3"/>
  <c r="C16" i="3"/>
  <c r="B17" i="4" s="1"/>
  <c r="C15" i="3"/>
  <c r="B15" i="4" s="1"/>
  <c r="C40" i="3"/>
  <c r="B65" i="4" s="1"/>
  <c r="C22" i="3"/>
  <c r="B29" i="4" s="1"/>
  <c r="C28" i="3"/>
  <c r="B41" i="4" s="1"/>
  <c r="C27" i="3"/>
  <c r="B39" i="4" s="1"/>
  <c r="C38" i="3"/>
  <c r="B61" i="4" s="1"/>
  <c r="C20" i="3"/>
  <c r="B25" i="4" s="1"/>
  <c r="C19" i="3"/>
  <c r="B23" i="4" s="1"/>
  <c r="C25" i="3"/>
  <c r="B35" i="4" s="1"/>
  <c r="C18" i="3"/>
  <c r="B21" i="4" s="1"/>
  <c r="C32" i="3"/>
  <c r="B49" i="4" s="1"/>
  <c r="C17" i="3"/>
  <c r="B19" i="4" s="1"/>
  <c r="C31" i="3"/>
  <c r="B47" i="4" s="1"/>
  <c r="C42" i="3"/>
  <c r="B69" i="4" s="1"/>
  <c r="H197" i="2"/>
  <c r="D42" i="3" s="1"/>
  <c r="C69" i="4" s="1"/>
  <c r="H189" i="2"/>
  <c r="D41" i="3" s="1"/>
  <c r="C67" i="4" s="1"/>
  <c r="H185" i="2"/>
  <c r="D40" i="3" s="1"/>
  <c r="C65" i="4" s="1"/>
  <c r="H180" i="2"/>
  <c r="D39" i="3" s="1"/>
  <c r="C63" i="4" s="1"/>
  <c r="H176" i="2"/>
  <c r="D38" i="3" s="1"/>
  <c r="C61" i="4" s="1"/>
  <c r="H170" i="2"/>
  <c r="D37" i="3" s="1"/>
  <c r="C59" i="4" s="1"/>
  <c r="H166" i="2"/>
  <c r="H140" i="2"/>
  <c r="D30" i="3" s="1"/>
  <c r="C45" i="4" s="1"/>
  <c r="H106" i="2"/>
  <c r="D25" i="3" s="1"/>
  <c r="C35" i="4" s="1"/>
  <c r="H15" i="2"/>
  <c r="D14" i="3" s="1"/>
  <c r="H158" i="2"/>
  <c r="D34" i="3" s="1"/>
  <c r="C53" i="4" s="1"/>
  <c r="H154" i="2"/>
  <c r="D33" i="3" s="1"/>
  <c r="C51" i="4" s="1"/>
  <c r="H150" i="2"/>
  <c r="D32" i="3" s="1"/>
  <c r="C49" i="4" s="1"/>
  <c r="H144" i="2"/>
  <c r="D31" i="3" s="1"/>
  <c r="C47" i="4" s="1"/>
  <c r="H133" i="2"/>
  <c r="D28" i="3" s="1"/>
  <c r="C41" i="4" s="1"/>
  <c r="H117" i="2"/>
  <c r="D27" i="3" s="1"/>
  <c r="C39" i="4" s="1"/>
  <c r="E40" i="4" s="1"/>
  <c r="H110" i="2"/>
  <c r="D26" i="3" s="1"/>
  <c r="C37" i="4" s="1"/>
  <c r="H95" i="2"/>
  <c r="D23" i="3" s="1"/>
  <c r="H91" i="2"/>
  <c r="D22" i="3" s="1"/>
  <c r="H87" i="2"/>
  <c r="D21" i="3" s="1"/>
  <c r="H70" i="2"/>
  <c r="D19" i="3" s="1"/>
  <c r="H63" i="2"/>
  <c r="D18" i="3" s="1"/>
  <c r="H58" i="2"/>
  <c r="D17" i="3" s="1"/>
  <c r="H32" i="2"/>
  <c r="H19" i="2"/>
  <c r="D15" i="3" s="1"/>
  <c r="H203" i="2" l="1"/>
  <c r="D36" i="3"/>
  <c r="C57" i="4" s="1"/>
  <c r="I58" i="4" s="1"/>
  <c r="D40" i="4"/>
  <c r="I40" i="4"/>
  <c r="H40" i="4"/>
  <c r="D52" i="4"/>
  <c r="E52" i="4"/>
  <c r="H38" i="4"/>
  <c r="I38" i="4"/>
  <c r="G38" i="4"/>
  <c r="E38" i="4"/>
  <c r="F38" i="4"/>
  <c r="G48" i="4"/>
  <c r="D48" i="4"/>
  <c r="H48" i="4"/>
  <c r="I48" i="4"/>
  <c r="F48" i="4"/>
  <c r="E48" i="4"/>
  <c r="I46" i="4"/>
  <c r="E46" i="4"/>
  <c r="D46" i="4"/>
  <c r="H46" i="4"/>
  <c r="F46" i="4"/>
  <c r="G46" i="4"/>
  <c r="G36" i="4"/>
  <c r="F36" i="4"/>
  <c r="I36" i="4"/>
  <c r="E36" i="4"/>
  <c r="H36" i="4"/>
  <c r="D36" i="4"/>
  <c r="G40" i="4"/>
  <c r="E62" i="4"/>
  <c r="H62" i="4"/>
  <c r="G62" i="4"/>
  <c r="F62" i="4"/>
  <c r="I62" i="4"/>
  <c r="G60" i="4"/>
  <c r="F60" i="4"/>
  <c r="E60" i="4"/>
  <c r="F40" i="4"/>
  <c r="I64" i="4"/>
  <c r="G64" i="4"/>
  <c r="H64" i="4"/>
  <c r="F64" i="4"/>
  <c r="E64" i="4"/>
  <c r="D64" i="4"/>
  <c r="E68" i="4"/>
  <c r="H68" i="4"/>
  <c r="I68" i="4"/>
  <c r="G68" i="4"/>
  <c r="D68" i="4"/>
  <c r="F68" i="4"/>
  <c r="E42" i="4"/>
  <c r="I42" i="4"/>
  <c r="F42" i="4"/>
  <c r="G42" i="4"/>
  <c r="H42" i="4"/>
  <c r="D42" i="4"/>
  <c r="E50" i="4"/>
  <c r="G50" i="4"/>
  <c r="G52" i="4" s="1"/>
  <c r="D50" i="4"/>
  <c r="F50" i="4"/>
  <c r="G54" i="4"/>
  <c r="E54" i="4"/>
  <c r="D54" i="4"/>
  <c r="H54" i="4"/>
  <c r="I54" i="4"/>
  <c r="F54" i="4"/>
  <c r="G66" i="4"/>
  <c r="D66" i="4"/>
  <c r="E66" i="4"/>
  <c r="H66" i="4"/>
  <c r="F66" i="4"/>
  <c r="I66" i="4"/>
  <c r="F52" i="4"/>
  <c r="J51" i="4"/>
  <c r="H162" i="2"/>
  <c r="H102" i="2"/>
  <c r="H137" i="2"/>
  <c r="J23" i="4"/>
  <c r="J13" i="4"/>
  <c r="J15" i="4"/>
  <c r="J17" i="4"/>
  <c r="J19" i="4"/>
  <c r="J21" i="4"/>
  <c r="J25" i="4"/>
  <c r="J27" i="4"/>
  <c r="J29" i="4"/>
  <c r="J31" i="4"/>
  <c r="B7" i="4"/>
  <c r="B6" i="4"/>
  <c r="C7" i="3"/>
  <c r="C6" i="3"/>
  <c r="H58" i="4" l="1"/>
  <c r="G58" i="4"/>
  <c r="D58" i="4"/>
  <c r="F58" i="4"/>
  <c r="E58" i="4"/>
  <c r="D44" i="3"/>
  <c r="D45" i="3" s="1"/>
  <c r="D46" i="3" s="1"/>
  <c r="J40" i="4"/>
  <c r="J46" i="4"/>
  <c r="J66" i="4"/>
  <c r="J42" i="4"/>
  <c r="J38" i="4"/>
  <c r="J68" i="4"/>
  <c r="J54" i="4"/>
  <c r="D60" i="4"/>
  <c r="J60" i="4" s="1"/>
  <c r="J64" i="4"/>
  <c r="J36" i="4"/>
  <c r="J48" i="4"/>
  <c r="C21" i="4"/>
  <c r="C31" i="4"/>
  <c r="C19" i="4"/>
  <c r="C17" i="4"/>
  <c r="C15" i="4"/>
  <c r="I16" i="4" s="1"/>
  <c r="C23" i="4"/>
  <c r="C13" i="4"/>
  <c r="C29" i="4"/>
  <c r="C27" i="4"/>
  <c r="C25" i="4"/>
  <c r="H205" i="2"/>
  <c r="J58" i="4" l="1"/>
  <c r="H206" i="2"/>
  <c r="H207" i="2" s="1"/>
  <c r="J33" i="4"/>
  <c r="G26" i="4"/>
  <c r="H26" i="4"/>
  <c r="D26" i="4"/>
  <c r="I26" i="4"/>
  <c r="E26" i="4"/>
  <c r="F26" i="4"/>
  <c r="E20" i="4"/>
  <c r="F20" i="4"/>
  <c r="H20" i="4"/>
  <c r="G20" i="4"/>
  <c r="I20" i="4"/>
  <c r="D20" i="4"/>
  <c r="I32" i="4"/>
  <c r="G32" i="4"/>
  <c r="D32" i="4"/>
  <c r="H32" i="4"/>
  <c r="E32" i="4"/>
  <c r="F32" i="4"/>
  <c r="F22" i="4"/>
  <c r="I22" i="4"/>
  <c r="E22" i="4"/>
  <c r="D22" i="4"/>
  <c r="G22" i="4"/>
  <c r="H22" i="4"/>
  <c r="F30" i="4"/>
  <c r="D30" i="4"/>
  <c r="I30" i="4"/>
  <c r="E30" i="4"/>
  <c r="G30" i="4"/>
  <c r="H30" i="4"/>
  <c r="I49" i="4"/>
  <c r="I50" i="4" s="1"/>
  <c r="I52" i="4" s="1"/>
  <c r="C71" i="4"/>
  <c r="C72" i="4" s="1"/>
  <c r="H49" i="4"/>
  <c r="I24" i="4"/>
  <c r="D24" i="4"/>
  <c r="E24" i="4"/>
  <c r="F24" i="4"/>
  <c r="G24" i="4"/>
  <c r="H24" i="4"/>
  <c r="G18" i="4"/>
  <c r="D18" i="4"/>
  <c r="F18" i="4"/>
  <c r="H18" i="4"/>
  <c r="I18" i="4"/>
  <c r="E18" i="4"/>
  <c r="E28" i="4"/>
  <c r="F28" i="4"/>
  <c r="G28" i="4"/>
  <c r="H28" i="4"/>
  <c r="I28" i="4"/>
  <c r="D28" i="4"/>
  <c r="H14" i="4"/>
  <c r="G16" i="4"/>
  <c r="H16" i="4"/>
  <c r="F16" i="4"/>
  <c r="D16" i="4"/>
  <c r="E16" i="4"/>
  <c r="D14" i="4"/>
  <c r="G14" i="4"/>
  <c r="I14" i="4"/>
  <c r="E14" i="4"/>
  <c r="F14" i="4"/>
  <c r="J28" i="4" l="1"/>
  <c r="J20" i="4"/>
  <c r="J22" i="4"/>
  <c r="J24" i="4"/>
  <c r="J26" i="4"/>
  <c r="J30" i="4"/>
  <c r="H50" i="4"/>
  <c r="J49" i="4"/>
  <c r="J16" i="4"/>
  <c r="J32" i="4"/>
  <c r="J14" i="4"/>
  <c r="J18" i="4"/>
  <c r="C73" i="4"/>
  <c r="J11" i="4" l="1"/>
  <c r="H52" i="4"/>
  <c r="J52" i="4" s="1"/>
  <c r="J50" i="4"/>
  <c r="J61" i="4"/>
  <c r="D62" i="4"/>
  <c r="D70" i="4"/>
  <c r="E70" i="4"/>
  <c r="E71" i="4" s="1"/>
  <c r="E72" i="4" s="1"/>
  <c r="E73" i="4" l="1"/>
  <c r="J62" i="4"/>
  <c r="D71" i="4"/>
  <c r="D72" i="4" s="1"/>
  <c r="J43" i="4"/>
  <c r="F70" i="4"/>
  <c r="F71" i="4" s="1"/>
  <c r="F72" i="4" l="1"/>
  <c r="F73" i="4" s="1"/>
  <c r="D73" i="4"/>
  <c r="G70" i="4"/>
  <c r="G71" i="4" s="1"/>
  <c r="G72" i="4" l="1"/>
  <c r="G73" i="4" s="1"/>
  <c r="D74" i="4"/>
  <c r="E74" i="4" s="1"/>
  <c r="F74" i="4" s="1"/>
  <c r="H70" i="4"/>
  <c r="H71" i="4" s="1"/>
  <c r="H72" i="4" l="1"/>
  <c r="H73" i="4" s="1"/>
  <c r="G74" i="4"/>
  <c r="J69" i="4"/>
  <c r="I70" i="4"/>
  <c r="I71" i="4" s="1"/>
  <c r="I72" i="4" l="1"/>
  <c r="I73" i="4" s="1"/>
  <c r="H74" i="4"/>
  <c r="J70" i="4"/>
  <c r="J55" i="4" s="1"/>
  <c r="J71" i="4" s="1"/>
  <c r="J72" i="4" s="1"/>
  <c r="J73" i="4" l="1"/>
  <c r="I74" i="4"/>
</calcChain>
</file>

<file path=xl/sharedStrings.xml><?xml version="1.0" encoding="utf-8"?>
<sst xmlns="http://schemas.openxmlformats.org/spreadsheetml/2006/main" count="280" uniqueCount="155">
  <si>
    <t>SECRETARIA DE ESTADO DA SAÚDE</t>
  </si>
  <si>
    <t>COORDENADORIA GERAL DE ADMINISTRAÇÃO</t>
  </si>
  <si>
    <t>GRUPO TÉCNICO DE EDIFICAÇÕES</t>
  </si>
  <si>
    <t>OBRA:</t>
  </si>
  <si>
    <t xml:space="preserve">LOCAL:                    </t>
  </si>
  <si>
    <t>TOTAL</t>
  </si>
  <si>
    <t>TOTAL GERAL</t>
  </si>
  <si>
    <t>LOCAL: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</si>
  <si>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</si>
  <si>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</si>
  <si>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</si>
  <si>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</si>
  <si>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</si>
  <si>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</si>
  <si>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</si>
  <si>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</si>
  <si>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</si>
  <si>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</si>
  <si>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ACUMULADO</t>
  </si>
  <si>
    <t>Total</t>
  </si>
  <si>
    <t>Item</t>
  </si>
  <si>
    <t>Descrição</t>
  </si>
  <si>
    <t>N. Preço</t>
  </si>
  <si>
    <t>Unid.</t>
  </si>
  <si>
    <t>Quant.</t>
  </si>
  <si>
    <t>P. Unit.</t>
  </si>
  <si>
    <t>SERVIÇOS TÉCNICOS</t>
  </si>
  <si>
    <t>LOCAÇÃO E CADASTRO</t>
  </si>
  <si>
    <t>LOCACAO DE OBRAS LOCALIZADAS</t>
  </si>
  <si>
    <t>EQD</t>
  </si>
  <si>
    <t>MOVIMENTO DE TERRA</t>
  </si>
  <si>
    <t>ESCAVAÇÃO EM GERAL</t>
  </si>
  <si>
    <t>RASPAGEM DA CAMADA SUPERFICIAL</t>
  </si>
  <si>
    <t>M2</t>
  </si>
  <si>
    <t>ESCAV.MANUAL EM AREA EM SOLO NAO ROCHOSO</t>
  </si>
  <si>
    <t>M3</t>
  </si>
  <si>
    <t>ESC.MAN.QQ.TER.EX.ROCHA P/EX.EE. AD.SUC.</t>
  </si>
  <si>
    <t>ESC.MAN.EX.ROCH.P/EX.EE AD.SUC.ATE 2,00M</t>
  </si>
  <si>
    <t>ESC.MAN.EX.ROCH.P/EX.EE AD.SUC.ATE 4,00M</t>
  </si>
  <si>
    <t>ESC.MAN.EX.ROCH.P/EX.EE AD.SUC.ATE 6,00M</t>
  </si>
  <si>
    <t>ATERRO DE VALAS, POÇOS E CAVAS</t>
  </si>
  <si>
    <t>ATERRO VL/PC/CV COMP.MEC.S/G.C.(C)</t>
  </si>
  <si>
    <t>CARGA, TRANSPORTE E DESCARGA</t>
  </si>
  <si>
    <t>TRANSPORTE MATERIAL ESCAVADO - SOLO(C)</t>
  </si>
  <si>
    <t>M3Q</t>
  </si>
  <si>
    <t>FUNDAÇÕES E ESTRUTURAS</t>
  </si>
  <si>
    <t>BROCAS DE CONCRETO</t>
  </si>
  <si>
    <t>BROCA DE CONCRETO, DIAMETRO 15CM</t>
  </si>
  <si>
    <t>M</t>
  </si>
  <si>
    <t>LASTROS</t>
  </si>
  <si>
    <t>LASTRO DE PEDRA BRITADA(C)</t>
  </si>
  <si>
    <t>FORMAS PARA CONCRETO</t>
  </si>
  <si>
    <t>FORMA PLANA DE MADEIRA - ESTRUTURA</t>
  </si>
  <si>
    <t>FORMA CURVA DE MADEIRA - ESTRUTURA</t>
  </si>
  <si>
    <t>AÇOS PARA CONCRETO</t>
  </si>
  <si>
    <t>ARMACAO EM ACO CA-50</t>
  </si>
  <si>
    <t>KG</t>
  </si>
  <si>
    <t>ARMACAO EM TELA DE ACO</t>
  </si>
  <si>
    <t>CONCRETO NÃO ESTRUTURAL</t>
  </si>
  <si>
    <t>CONCRETO NAO ESTRUT.MIN.210KG CIMENTO/M3</t>
  </si>
  <si>
    <t>CONCR.ESTR.P/ESTR.S/CONTATO C/ÁGUA/ ESG.</t>
  </si>
  <si>
    <t>CONCR.ESTR.S/CONT.C/AGUA/ESG.FCK=25,0MPA</t>
  </si>
  <si>
    <t>CONCR.ESTR.P/ESTR.CONT.C/SOLO/G.AGRESS.</t>
  </si>
  <si>
    <t>CONCR.ESTR.CONT.C/SOLO/G.AGR.FCK=40,0MPA</t>
  </si>
  <si>
    <t>ADUELAS CONCR.ARMADO PRÉ-MOLDADAS C/PB</t>
  </si>
  <si>
    <t>ADUEL.C.ARM.PRE-MOLD.C/PB 2,12M-H=0,50M</t>
  </si>
  <si>
    <t>UN</t>
  </si>
  <si>
    <t>DISPOSIT.ESPECIAIS E ESTRUT.ACESSÓRIAS</t>
  </si>
  <si>
    <t>ASSENTAM.TAMPAO FERRO FUNDIDO 600MM</t>
  </si>
  <si>
    <t>CAIXA DE ALVENARIA 1 TIJOLO</t>
  </si>
  <si>
    <t>CAIXA DE ALVENARIA 1 TIJOLO 1,00X1,50M</t>
  </si>
  <si>
    <t>ABRIGO QEC</t>
  </si>
  <si>
    <t>ABRIGO PARA QEC</t>
  </si>
  <si>
    <t>GB</t>
  </si>
  <si>
    <t>PAVIMENTAÇÃO</t>
  </si>
  <si>
    <t>REGULARIZAÇÃO E REVESTIMENTO</t>
  </si>
  <si>
    <t>REGULARIZ.MECANIZADA SUPERFICIES(C)</t>
  </si>
  <si>
    <t>REVESTIM.C/CASCALHO OU PEDREGULHO(C)</t>
  </si>
  <si>
    <t>FECHAMENTO</t>
  </si>
  <si>
    <t>ALVENARIA</t>
  </si>
  <si>
    <t>ALVEN.ELEV.BLOCOS CONCR.APAR.19X19X39CM</t>
  </si>
  <si>
    <t>GRADES METÁLICAS / FIBRA DE VIDRO</t>
  </si>
  <si>
    <t>GRADE ACO C/BR.1X3/16" ESP.ATE 2,0CM</t>
  </si>
  <si>
    <t>GRADE ACO C/BR.3/8X1.1/2" ESP.ATE 3,5CM</t>
  </si>
  <si>
    <t>REVESTIMENTOS E TRATAMENTO DE SUPERFÍCIE</t>
  </si>
  <si>
    <t>IMPERMEABILIZAÇÃO</t>
  </si>
  <si>
    <t>IMPERMEAB.BETUMINOSA</t>
  </si>
  <si>
    <t>PINTURAS</t>
  </si>
  <si>
    <t>PINTURA DO LOGOTIPO SABESP</t>
  </si>
  <si>
    <t>PINTURA DE PISO C/TINTA NOVA COR/SIMILAR</t>
  </si>
  <si>
    <t>PINTURA EM LATEX PVA S/MASSA CORRIDA</t>
  </si>
  <si>
    <t>INSTALAÇÕES DE PRODUÇÃO</t>
  </si>
  <si>
    <t>MONTAGEM DE TUBOS E CONEXÕES</t>
  </si>
  <si>
    <t>TB/CONEX.METALICOS FLANGEADOS</t>
  </si>
  <si>
    <t>MONTAGEM DE VÁLVULAS</t>
  </si>
  <si>
    <t>VALV.GAV.FOFO ATE DN 200MM</t>
  </si>
  <si>
    <t>VALV.RET.FOFO ATE DN 200MM</t>
  </si>
  <si>
    <t>MONTAGEM EM GERAL</t>
  </si>
  <si>
    <t>MONTAGEM QEC</t>
  </si>
  <si>
    <t>URBANIZAÇÃO</t>
  </si>
  <si>
    <t>PORTÕES,CERCAS,MUROS E ALAMBRADOS</t>
  </si>
  <si>
    <t>PORTAO DE TELA</t>
  </si>
  <si>
    <t>SERVIÇOS DIVERSOS</t>
  </si>
  <si>
    <t>ENTRADA DE ENERGIA</t>
  </si>
  <si>
    <t>PADRÃO ENTRADA ENERGIA CAT. C1</t>
  </si>
  <si>
    <t>FORNECIMENTO DE MATERIAIS E EQUIPAMENTOS</t>
  </si>
  <si>
    <t>FORNECIMENTO MATERIAIS HIDRÁULICOS</t>
  </si>
  <si>
    <t>FORNECIMENTO LM HID-MON-EEE</t>
  </si>
  <si>
    <t>FORNECIMENTO DE CONJUNTO MOTO BOMBA</t>
  </si>
  <si>
    <t>CMB HELICOILDAL Q=6,70M3/H; AMT=12</t>
  </si>
  <si>
    <t>CJ</t>
  </si>
  <si>
    <t>FORNECIMENTO DE QUADRO ELÉTRICO</t>
  </si>
  <si>
    <t>QUADRO ELÉTRICO COMANDO 5CV</t>
  </si>
  <si>
    <t>ADUEL.C.ARM.PRE-MOLD.C/PB 3,00M-H=0,50M</t>
  </si>
  <si>
    <t>ASSENTAM.TAMPAO FERRO FUNDIDO 900MM</t>
  </si>
  <si>
    <t>FORNECIMENTO DE MATERIAIS</t>
  </si>
  <si>
    <t>FORNECIMENTO DE MATERIAIS HIDRÁULICOS</t>
  </si>
  <si>
    <t>FORNECIMENTO LM HID-MONT-TQP</t>
  </si>
  <si>
    <t>REDE COLETORA - DES. RMO 01.866</t>
  </si>
  <si>
    <t>LOCACAO REDES DE ESGOTOS (ATE D = 500MM)</t>
  </si>
  <si>
    <t>ESC.MECANIZ.DE VALAS EM SOLO NÃO ROCHOSO</t>
  </si>
  <si>
    <t>ESC.MECAN.VALAS SOLO N.ROCH.ATE 2,00M(C)</t>
  </si>
  <si>
    <t>ESCORAMENTOS</t>
  </si>
  <si>
    <t>ESTRUTURAS DE ESCORAMENTO - MADEIRA</t>
  </si>
  <si>
    <t>PONTALETEAMENTO(C)</t>
  </si>
  <si>
    <t>ASSENTAMENTO</t>
  </si>
  <si>
    <t>ASS.TUBOS/PEÇAS PVC/PE/RPVC/DEFOFO C/JE</t>
  </si>
  <si>
    <t>ASS.150MM PVC RIG/RPVC/DEFOFO C/JE(C)</t>
  </si>
  <si>
    <t>FORNECIMENTO LM HID-ASS-RCE</t>
  </si>
  <si>
    <t>LINHA DE RECALQUE - DES. RMO 01.868</t>
  </si>
  <si>
    <t>CAIXA DE VENTOSA P/ESG - S/PAV</t>
  </si>
  <si>
    <t>DISPOSITIVO DESCARGA P/ESGOTO</t>
  </si>
  <si>
    <t>ASS.100MM PVC RIG/RPVC/DEFOFO C/JE(C)</t>
  </si>
  <si>
    <t>LEVANTAMENTO DE PAVIMENTAÇÃO</t>
  </si>
  <si>
    <t>LEVANTAM.PAVIM.ASFALTICA(C)</t>
  </si>
  <si>
    <t>LEVANTAM.PAVIM.PARALELEPIPEDO/BLOCOS(C)</t>
  </si>
  <si>
    <t>EXECUÇÃO DE PAVIMENTAÇÃO</t>
  </si>
  <si>
    <t>ASSENTAM.BLOCOS P/PAVIMENTACAO(C)</t>
  </si>
  <si>
    <t>REPOSIÇÃO DE PAV. ASFÁLTICA (C)</t>
  </si>
  <si>
    <t>FORNECIMENTO LM HID-ASS-LRE</t>
  </si>
  <si>
    <t>FORNECIMENTO LM HID-VEN-ESG</t>
  </si>
  <si>
    <t>FORNECIMENTO LM HID-DES-LRE</t>
  </si>
  <si>
    <t>EEE BOMBA HELICOILDAL - DES. RMO 01.0866 E RMO 50.166-R1</t>
  </si>
  <si>
    <t>TOTAL DA FRENTE DES. RMO 01.0866 E RMO 50.166-R1</t>
  </si>
  <si>
    <t>TANQUE PULMÃO - RMO 01.0867</t>
  </si>
  <si>
    <t>TOTAL DA FRENTE DES. RMO 01.0866</t>
  </si>
  <si>
    <t>TOTAL DA FRENTE REDE COLETORA DEM. RMO 01.866</t>
  </si>
  <si>
    <t>TOTAL DA FRENTE LINHA DE RECALQUE - DES. RMO 01.868</t>
  </si>
  <si>
    <t>AME - AMBULATÓRIO MÉDICO DE ESPECIALIDADES - BOTUCATU-SP</t>
  </si>
  <si>
    <t>FORNECIMENTO DE MATERIAL</t>
  </si>
  <si>
    <t>Fonte de Preços Unitários: Planilha orçamentária SABESP</t>
  </si>
  <si>
    <t>TOTAL DA OBRA</t>
  </si>
  <si>
    <t>BDI</t>
  </si>
  <si>
    <t>BDI - 22,12%</t>
  </si>
  <si>
    <t>INTERLIGAÇÃO REDE DE ESGOTO AME BOTUCATU À REDE COLETORA SABESP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</si>
</sst>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00000000"/>
    <numFmt numFmtId="167" formatCode="#,##0.00_ ;\-#,##0.00\ 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匠牥晩視敤††††††††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25" applyNumberFormat="0" applyAlignment="0" applyProtection="0"/>
    <xf numFmtId="0" fontId="13" fillId="23" borderId="26" applyNumberFormat="0" applyAlignment="0" applyProtection="0"/>
    <xf numFmtId="0" fontId="14" fillId="0" borderId="27" applyNumberFormat="0" applyFill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5" fillId="30" borderId="25" applyNumberFormat="0" applyAlignment="0" applyProtection="0"/>
    <xf numFmtId="0" fontId="16" fillId="31" borderId="0" applyNumberFormat="0" applyBorder="0" applyAlignment="0" applyProtection="0"/>
    <xf numFmtId="44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8" fillId="0" borderId="0"/>
    <xf numFmtId="0" fontId="3" fillId="0" borderId="0"/>
    <xf numFmtId="0" fontId="1" fillId="0" borderId="0">
      <alignment vertical="center"/>
    </xf>
    <xf numFmtId="0" fontId="9" fillId="0" borderId="0"/>
    <xf numFmtId="0" fontId="9" fillId="33" borderId="28" applyNumberFormat="0" applyFont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9" fillId="22" borderId="2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0" applyNumberFormat="0" applyFill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164" fontId="3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 applyAlignment="1">
      <alignment vertical="center"/>
    </xf>
    <xf numFmtId="165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1" fillId="0" borderId="0" xfId="31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4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3" fillId="0" borderId="0" xfId="31" applyNumberFormat="1" applyFont="1" applyAlignment="1">
      <alignment vertical="center"/>
    </xf>
    <xf numFmtId="4" fontId="2" fillId="0" borderId="0" xfId="3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3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44" fontId="3" fillId="0" borderId="0" xfId="31" applyFont="1" applyAlignme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4" fontId="4" fillId="0" borderId="0" xfId="31" applyFont="1" applyAlignment="1" applyProtection="1">
      <protection hidden="1"/>
    </xf>
    <xf numFmtId="44" fontId="5" fillId="0" borderId="0" xfId="31" applyFont="1" applyAlignment="1" applyProtection="1">
      <alignment horizontal="left"/>
      <protection hidden="1"/>
    </xf>
    <xf numFmtId="44" fontId="9" fillId="0" borderId="0" xfId="31" applyFont="1" applyProtection="1">
      <protection hidden="1"/>
    </xf>
    <xf numFmtId="44" fontId="5" fillId="0" borderId="4" xfId="31" applyFont="1" applyBorder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164" fontId="0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44" fontId="9" fillId="0" borderId="0" xfId="31" applyFont="1" applyAlignment="1" applyProtection="1">
      <alignment horizontal="center" vertical="center"/>
      <protection hidden="1"/>
    </xf>
    <xf numFmtId="44" fontId="9" fillId="0" borderId="0" xfId="31" applyFont="1" applyAlignment="1" applyProtection="1">
      <alignment horizontal="center"/>
      <protection hidden="1"/>
    </xf>
    <xf numFmtId="44" fontId="3" fillId="0" borderId="0" xfId="31" applyFont="1" applyAlignment="1" applyProtection="1">
      <alignment horizontal="center"/>
      <protection hidden="1"/>
    </xf>
    <xf numFmtId="44" fontId="3" fillId="0" borderId="0" xfId="31" applyFont="1" applyAlignment="1" applyProtection="1">
      <alignment horizontal="center" vertical="center"/>
      <protection hidden="1"/>
    </xf>
    <xf numFmtId="44" fontId="5" fillId="0" borderId="0" xfId="31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44" fontId="5" fillId="0" borderId="8" xfId="31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164" fontId="6" fillId="2" borderId="11" xfId="0" applyNumberFormat="1" applyFont="1" applyFill="1" applyBorder="1" applyProtection="1"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44" fontId="2" fillId="0" borderId="0" xfId="31" applyFont="1" applyAlignment="1" applyProtection="1">
      <alignment vertical="center"/>
      <protection hidden="1"/>
    </xf>
    <xf numFmtId="0" fontId="3" fillId="0" borderId="0" xfId="0" applyFont="1" applyAlignment="1">
      <alignment horizontal="left" vertical="center"/>
    </xf>
    <xf numFmtId="0" fontId="26" fillId="0" borderId="9" xfId="0" applyFont="1" applyBorder="1" applyAlignment="1" applyProtection="1">
      <alignment horizontal="center" vertical="center" wrapText="1"/>
      <protection hidden="1"/>
    </xf>
    <xf numFmtId="43" fontId="5" fillId="2" borderId="15" xfId="53" applyFont="1" applyFill="1" applyBorder="1" applyAlignment="1" applyProtection="1">
      <alignment wrapText="1"/>
      <protection hidden="1"/>
    </xf>
    <xf numFmtId="9" fontId="0" fillId="0" borderId="0" xfId="0" applyNumberFormat="1" applyBorder="1" applyAlignment="1" applyProtection="1">
      <alignment horizontal="right" wrapText="1"/>
      <protection hidden="1"/>
    </xf>
    <xf numFmtId="44" fontId="9" fillId="0" borderId="0" xfId="32" applyFont="1" applyBorder="1" applyAlignment="1" applyProtection="1">
      <alignment horizontal="right" wrapText="1"/>
      <protection hidden="1"/>
    </xf>
    <xf numFmtId="164" fontId="26" fillId="2" borderId="15" xfId="0" applyNumberFormat="1" applyFont="1" applyFill="1" applyBorder="1" applyAlignment="1" applyProtection="1">
      <alignment horizontal="center" wrapText="1"/>
      <protection hidden="1"/>
    </xf>
    <xf numFmtId="43" fontId="27" fillId="2" borderId="15" xfId="53" applyFont="1" applyFill="1" applyBorder="1" applyAlignment="1" applyProtection="1">
      <alignment wrapText="1"/>
      <protection hidden="1"/>
    </xf>
    <xf numFmtId="9" fontId="28" fillId="34" borderId="3" xfId="40" applyFont="1" applyFill="1" applyBorder="1" applyAlignment="1" applyProtection="1">
      <alignment horizontal="center"/>
      <protection hidden="1"/>
    </xf>
    <xf numFmtId="9" fontId="28" fillId="34" borderId="3" xfId="0" applyNumberFormat="1" applyFont="1" applyFill="1" applyBorder="1" applyAlignment="1" applyProtection="1">
      <alignment horizontal="center"/>
      <protection hidden="1"/>
    </xf>
    <xf numFmtId="44" fontId="28" fillId="35" borderId="3" xfId="31" applyFont="1" applyFill="1" applyBorder="1" applyAlignment="1" applyProtection="1">
      <alignment horizontal="center"/>
      <protection hidden="1"/>
    </xf>
    <xf numFmtId="44" fontId="28" fillId="0" borderId="16" xfId="31" applyFont="1" applyBorder="1" applyAlignment="1" applyProtection="1">
      <alignment horizontal="right" wrapText="1"/>
      <protection hidden="1"/>
    </xf>
    <xf numFmtId="9" fontId="28" fillId="0" borderId="16" xfId="40" applyFont="1" applyBorder="1" applyAlignment="1" applyProtection="1">
      <alignment horizontal="right" wrapText="1"/>
      <protection hidden="1"/>
    </xf>
    <xf numFmtId="44" fontId="5" fillId="2" borderId="11" xfId="31" applyFont="1" applyFill="1" applyBorder="1" applyProtection="1">
      <protection hidden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4" fontId="5" fillId="2" borderId="6" xfId="31" applyFont="1" applyFill="1" applyBorder="1" applyProtection="1">
      <protection hidden="1"/>
    </xf>
    <xf numFmtId="44" fontId="5" fillId="2" borderId="7" xfId="31" applyFont="1" applyFill="1" applyBorder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43" fontId="0" fillId="0" borderId="0" xfId="0" applyNumberFormat="1" applyAlignment="1" applyProtection="1">
      <alignment horizontal="center"/>
      <protection hidden="1"/>
    </xf>
    <xf numFmtId="164" fontId="6" fillId="2" borderId="21" xfId="0" applyNumberFormat="1" applyFont="1" applyFill="1" applyBorder="1" applyProtection="1">
      <protection hidden="1"/>
    </xf>
    <xf numFmtId="164" fontId="7" fillId="2" borderId="9" xfId="0" applyNumberFormat="1" applyFont="1" applyFill="1" applyBorder="1" applyProtection="1">
      <protection hidden="1"/>
    </xf>
    <xf numFmtId="164" fontId="7" fillId="2" borderId="10" xfId="0" applyNumberFormat="1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>
      <alignment vertical="center"/>
    </xf>
    <xf numFmtId="0" fontId="2" fillId="0" borderId="34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left" vertical="top" wrapText="1" indent="1"/>
    </xf>
    <xf numFmtId="0" fontId="2" fillId="0" borderId="34" xfId="0" applyFont="1" applyFill="1" applyBorder="1" applyAlignment="1">
      <alignment horizontal="left" vertical="top" wrapText="1" indent="2"/>
    </xf>
    <xf numFmtId="0" fontId="2" fillId="0" borderId="34" xfId="0" applyFont="1" applyFill="1" applyBorder="1" applyAlignment="1">
      <alignment horizontal="left" vertical="top" wrapText="1" indent="3"/>
    </xf>
    <xf numFmtId="166" fontId="29" fillId="0" borderId="34" xfId="0" applyNumberFormat="1" applyFont="1" applyFill="1" applyBorder="1" applyAlignment="1">
      <alignment horizontal="center" vertical="top" shrinkToFit="1"/>
    </xf>
    <xf numFmtId="0" fontId="3" fillId="0" borderId="34" xfId="0" applyFont="1" applyFill="1" applyBorder="1" applyAlignment="1">
      <alignment horizontal="left" vertical="top" wrapText="1" indent="1"/>
    </xf>
    <xf numFmtId="2" fontId="29" fillId="0" borderId="34" xfId="0" applyNumberFormat="1" applyFont="1" applyFill="1" applyBorder="1" applyAlignment="1">
      <alignment horizontal="right" vertical="top" shrinkToFit="1"/>
    </xf>
    <xf numFmtId="4" fontId="29" fillId="0" borderId="34" xfId="0" applyNumberFormat="1" applyFont="1" applyFill="1" applyBorder="1" applyAlignment="1">
      <alignment horizontal="right" vertical="top" shrinkToFit="1"/>
    </xf>
    <xf numFmtId="0" fontId="3" fillId="0" borderId="34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166" fontId="29" fillId="36" borderId="34" xfId="0" applyNumberFormat="1" applyFont="1" applyFill="1" applyBorder="1" applyAlignment="1">
      <alignment horizontal="center" vertical="top" shrinkToFit="1"/>
    </xf>
    <xf numFmtId="166" fontId="29" fillId="37" borderId="34" xfId="0" applyNumberFormat="1" applyFont="1" applyFill="1" applyBorder="1" applyAlignment="1">
      <alignment horizontal="center" vertical="top" shrinkToFit="1"/>
    </xf>
    <xf numFmtId="166" fontId="29" fillId="39" borderId="34" xfId="0" applyNumberFormat="1" applyFont="1" applyFill="1" applyBorder="1" applyAlignment="1">
      <alignment horizontal="center" vertical="top" shrinkToFit="1"/>
    </xf>
    <xf numFmtId="0" fontId="30" fillId="39" borderId="34" xfId="0" applyFont="1" applyFill="1" applyBorder="1" applyAlignment="1">
      <alignment horizontal="left" wrapText="1"/>
    </xf>
    <xf numFmtId="0" fontId="30" fillId="36" borderId="34" xfId="0" applyFont="1" applyFill="1" applyBorder="1" applyAlignment="1">
      <alignment horizontal="left" wrapText="1"/>
    </xf>
    <xf numFmtId="0" fontId="30" fillId="37" borderId="34" xfId="0" applyFont="1" applyFill="1" applyBorder="1" applyAlignment="1">
      <alignment horizontal="left" wrapText="1"/>
    </xf>
    <xf numFmtId="0" fontId="30" fillId="39" borderId="3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3" fillId="0" borderId="0" xfId="31" applyNumberFormat="1" applyFont="1" applyAlignment="1">
      <alignment horizontal="right" vertical="center"/>
    </xf>
    <xf numFmtId="4" fontId="2" fillId="0" borderId="0" xfId="31" applyNumberFormat="1" applyFont="1" applyAlignment="1">
      <alignment horizontal="right" vertical="center"/>
    </xf>
    <xf numFmtId="0" fontId="30" fillId="39" borderId="34" xfId="0" applyFont="1" applyFill="1" applyBorder="1" applyAlignment="1">
      <alignment horizontal="right" wrapText="1"/>
    </xf>
    <xf numFmtId="0" fontId="30" fillId="37" borderId="34" xfId="0" applyFont="1" applyFill="1" applyBorder="1" applyAlignment="1">
      <alignment horizontal="right" wrapText="1"/>
    </xf>
    <xf numFmtId="0" fontId="30" fillId="39" borderId="34" xfId="0" applyFont="1" applyFill="1" applyBorder="1" applyAlignment="1">
      <alignment horizontal="right" vertical="center" wrapText="1"/>
    </xf>
    <xf numFmtId="0" fontId="2" fillId="0" borderId="34" xfId="0" applyFont="1" applyFill="1" applyBorder="1" applyAlignment="1">
      <alignment horizontal="right" vertical="top" wrapText="1"/>
    </xf>
    <xf numFmtId="166" fontId="31" fillId="37" borderId="34" xfId="0" applyNumberFormat="1" applyFont="1" applyFill="1" applyBorder="1" applyAlignment="1">
      <alignment horizontal="center" vertical="top" shrinkToFit="1"/>
    </xf>
    <xf numFmtId="0" fontId="32" fillId="37" borderId="34" xfId="0" applyFont="1" applyFill="1" applyBorder="1" applyAlignment="1">
      <alignment horizontal="left" wrapText="1"/>
    </xf>
    <xf numFmtId="0" fontId="32" fillId="37" borderId="34" xfId="0" applyFont="1" applyFill="1" applyBorder="1" applyAlignment="1">
      <alignment horizontal="right" wrapText="1"/>
    </xf>
    <xf numFmtId="0" fontId="30" fillId="0" borderId="35" xfId="0" applyFont="1" applyFill="1" applyBorder="1" applyAlignment="1">
      <alignment horizontal="left" vertical="top" wrapText="1" indent="42"/>
    </xf>
    <xf numFmtId="0" fontId="30" fillId="0" borderId="37" xfId="0" applyFont="1" applyFill="1" applyBorder="1" applyAlignment="1">
      <alignment horizontal="left" vertical="top" wrapText="1" indent="42"/>
    </xf>
    <xf numFmtId="0" fontId="30" fillId="0" borderId="36" xfId="0" applyFont="1" applyFill="1" applyBorder="1" applyAlignment="1">
      <alignment horizontal="left" vertical="top" wrapText="1" indent="42"/>
    </xf>
    <xf numFmtId="4" fontId="32" fillId="37" borderId="34" xfId="0" applyNumberFormat="1" applyFont="1" applyFill="1" applyBorder="1" applyAlignment="1">
      <alignment horizontal="right" vertical="center" wrapText="1"/>
    </xf>
    <xf numFmtId="0" fontId="30" fillId="36" borderId="34" xfId="0" applyFont="1" applyFill="1" applyBorder="1" applyAlignment="1">
      <alignment horizontal="right" wrapText="1"/>
    </xf>
    <xf numFmtId="166" fontId="31" fillId="36" borderId="34" xfId="0" applyNumberFormat="1" applyFont="1" applyFill="1" applyBorder="1" applyAlignment="1">
      <alignment horizontal="center" vertical="top" shrinkToFit="1"/>
    </xf>
    <xf numFmtId="0" fontId="32" fillId="36" borderId="34" xfId="0" applyFont="1" applyFill="1" applyBorder="1" applyAlignment="1">
      <alignment horizontal="left" wrapText="1"/>
    </xf>
    <xf numFmtId="0" fontId="32" fillId="36" borderId="34" xfId="0" applyFont="1" applyFill="1" applyBorder="1" applyAlignment="1">
      <alignment horizontal="right" wrapText="1"/>
    </xf>
    <xf numFmtId="0" fontId="32" fillId="36" borderId="34" xfId="0" applyFont="1" applyFill="1" applyBorder="1" applyAlignment="1">
      <alignment horizontal="left" vertical="center" wrapText="1"/>
    </xf>
    <xf numFmtId="0" fontId="32" fillId="36" borderId="34" xfId="0" applyFont="1" applyFill="1" applyBorder="1" applyAlignment="1">
      <alignment horizontal="right" vertical="center" wrapText="1"/>
    </xf>
    <xf numFmtId="4" fontId="32" fillId="38" borderId="34" xfId="0" applyNumberFormat="1" applyFont="1" applyFill="1" applyBorder="1" applyAlignment="1">
      <alignment horizontal="right" vertical="center" wrapText="1"/>
    </xf>
    <xf numFmtId="0" fontId="30" fillId="39" borderId="34" xfId="0" applyFont="1" applyFill="1" applyBorder="1" applyAlignment="1">
      <alignment horizontal="center" wrapText="1"/>
    </xf>
    <xf numFmtId="1" fontId="29" fillId="0" borderId="34" xfId="0" applyNumberFormat="1" applyFont="1" applyFill="1" applyBorder="1" applyAlignment="1">
      <alignment horizontal="center" vertical="top" shrinkToFit="1"/>
    </xf>
    <xf numFmtId="0" fontId="32" fillId="37" borderId="34" xfId="0" applyFont="1" applyFill="1" applyBorder="1" applyAlignment="1">
      <alignment horizontal="center" wrapText="1"/>
    </xf>
    <xf numFmtId="0" fontId="30" fillId="39" borderId="34" xfId="0" applyFont="1" applyFill="1" applyBorder="1" applyAlignment="1">
      <alignment horizontal="center" vertical="center" wrapText="1"/>
    </xf>
    <xf numFmtId="0" fontId="32" fillId="36" borderId="34" xfId="0" applyFont="1" applyFill="1" applyBorder="1" applyAlignment="1">
      <alignment horizontal="center" wrapText="1"/>
    </xf>
    <xf numFmtId="0" fontId="32" fillId="36" borderId="34" xfId="0" applyFont="1" applyFill="1" applyBorder="1" applyAlignment="1">
      <alignment horizontal="center" vertical="center" wrapText="1"/>
    </xf>
    <xf numFmtId="4" fontId="29" fillId="39" borderId="34" xfId="0" applyNumberFormat="1" applyFont="1" applyFill="1" applyBorder="1" applyAlignment="1">
      <alignment horizontal="right" vertical="top" shrinkToFit="1"/>
    </xf>
    <xf numFmtId="0" fontId="30" fillId="36" borderId="34" xfId="0" applyFont="1" applyFill="1" applyBorder="1" applyAlignment="1">
      <alignment horizontal="center" wrapText="1"/>
    </xf>
    <xf numFmtId="0" fontId="30" fillId="37" borderId="34" xfId="0" applyFont="1" applyFill="1" applyBorder="1" applyAlignment="1">
      <alignment horizontal="center" wrapText="1"/>
    </xf>
    <xf numFmtId="4" fontId="31" fillId="37" borderId="34" xfId="0" applyNumberFormat="1" applyFont="1" applyFill="1" applyBorder="1" applyAlignment="1">
      <alignment horizontal="right" vertical="top" shrinkToFit="1"/>
    </xf>
    <xf numFmtId="4" fontId="32" fillId="36" borderId="34" xfId="0" applyNumberFormat="1" applyFont="1" applyFill="1" applyBorder="1" applyAlignment="1">
      <alignment horizontal="right" wrapText="1"/>
    </xf>
    <xf numFmtId="2" fontId="32" fillId="39" borderId="34" xfId="0" applyNumberFormat="1" applyFont="1" applyFill="1" applyBorder="1" applyAlignment="1">
      <alignment horizontal="right" wrapText="1"/>
    </xf>
    <xf numFmtId="166" fontId="29" fillId="0" borderId="35" xfId="0" applyNumberFormat="1" applyFont="1" applyFill="1" applyBorder="1" applyAlignment="1">
      <alignment horizontal="center" vertical="top" shrinkToFit="1"/>
    </xf>
    <xf numFmtId="0" fontId="3" fillId="0" borderId="37" xfId="0" applyFont="1" applyFill="1" applyBorder="1" applyAlignment="1">
      <alignment horizontal="left" vertical="top" wrapText="1"/>
    </xf>
    <xf numFmtId="1" fontId="29" fillId="0" borderId="37" xfId="0" applyNumberFormat="1" applyFont="1" applyFill="1" applyBorder="1" applyAlignment="1">
      <alignment horizontal="center" vertical="top" shrinkToFit="1"/>
    </xf>
    <xf numFmtId="0" fontId="3" fillId="0" borderId="37" xfId="0" applyFont="1" applyFill="1" applyBorder="1" applyAlignment="1">
      <alignment horizontal="center" vertical="top" wrapText="1"/>
    </xf>
    <xf numFmtId="2" fontId="29" fillId="0" borderId="37" xfId="0" applyNumberFormat="1" applyFont="1" applyFill="1" applyBorder="1" applyAlignment="1">
      <alignment horizontal="right" vertical="top" shrinkToFit="1"/>
    </xf>
    <xf numFmtId="2" fontId="29" fillId="0" borderId="36" xfId="0" applyNumberFormat="1" applyFont="1" applyFill="1" applyBorder="1" applyAlignment="1">
      <alignment horizontal="right" vertical="top" shrinkToFit="1"/>
    </xf>
    <xf numFmtId="0" fontId="30" fillId="0" borderId="38" xfId="0" applyFont="1" applyFill="1" applyBorder="1" applyAlignment="1">
      <alignment vertical="top" wrapText="1"/>
    </xf>
    <xf numFmtId="0" fontId="30" fillId="0" borderId="39" xfId="0" applyFont="1" applyFill="1" applyBorder="1" applyAlignment="1">
      <alignment vertical="top" wrapText="1"/>
    </xf>
    <xf numFmtId="0" fontId="30" fillId="0" borderId="40" xfId="0" applyFont="1" applyFill="1" applyBorder="1" applyAlignment="1">
      <alignment vertical="top" wrapText="1"/>
    </xf>
    <xf numFmtId="4" fontId="32" fillId="40" borderId="3" xfId="0" applyNumberFormat="1" applyFont="1" applyFill="1" applyBorder="1" applyAlignment="1">
      <alignment vertical="top" wrapText="1"/>
    </xf>
    <xf numFmtId="166" fontId="31" fillId="40" borderId="34" xfId="0" applyNumberFormat="1" applyFont="1" applyFill="1" applyBorder="1" applyAlignment="1">
      <alignment horizontal="center" vertical="top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3" fillId="0" borderId="7" xfId="0" applyFont="1" applyBorder="1" applyAlignment="1" applyProtection="1">
      <alignment horizontal="center" vertical="center"/>
      <protection hidden="1"/>
    </xf>
    <xf numFmtId="164" fontId="33" fillId="0" borderId="10" xfId="0" applyNumberFormat="1" applyFont="1" applyBorder="1" applyAlignment="1" applyProtection="1">
      <alignment horizontal="center" vertical="center"/>
      <protection hidden="1"/>
    </xf>
    <xf numFmtId="44" fontId="33" fillId="0" borderId="10" xfId="3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4" fontId="5" fillId="0" borderId="0" xfId="0" applyNumberFormat="1" applyFont="1" applyFill="1" applyBorder="1" applyAlignment="1" applyProtection="1">
      <alignment vertical="center"/>
      <protection hidden="1"/>
    </xf>
    <xf numFmtId="9" fontId="28" fillId="0" borderId="16" xfId="31" applyNumberFormat="1" applyFont="1" applyBorder="1" applyAlignment="1" applyProtection="1">
      <alignment horizontal="right" wrapText="1"/>
      <protection hidden="1"/>
    </xf>
    <xf numFmtId="44" fontId="28" fillId="41" borderId="3" xfId="31" applyFont="1" applyFill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36" fillId="0" borderId="0" xfId="0" applyFont="1"/>
    <xf numFmtId="4" fontId="2" fillId="34" borderId="0" xfId="0" applyNumberFormat="1" applyFont="1" applyFill="1" applyAlignment="1">
      <alignment vertical="center"/>
    </xf>
    <xf numFmtId="44" fontId="5" fillId="0" borderId="10" xfId="31" applyFont="1" applyBorder="1" applyAlignment="1" applyProtection="1">
      <alignment horizontal="center" vertical="center"/>
      <protection hidden="1"/>
    </xf>
    <xf numFmtId="10" fontId="2" fillId="34" borderId="3" xfId="31" applyNumberFormat="1" applyFont="1" applyFill="1" applyBorder="1" applyAlignment="1">
      <alignment vertical="center"/>
    </xf>
    <xf numFmtId="0" fontId="2" fillId="34" borderId="3" xfId="0" applyFont="1" applyFill="1" applyBorder="1" applyAlignment="1">
      <alignment horizontal="center" vertical="top" wrapText="1"/>
    </xf>
    <xf numFmtId="0" fontId="2" fillId="40" borderId="3" xfId="0" applyFont="1" applyFill="1" applyBorder="1" applyAlignment="1">
      <alignment horizontal="center" vertical="top" wrapText="1"/>
    </xf>
    <xf numFmtId="166" fontId="29" fillId="0" borderId="35" xfId="0" applyNumberFormat="1" applyFont="1" applyFill="1" applyBorder="1" applyAlignment="1">
      <alignment horizontal="center" vertical="top" shrinkToFit="1"/>
    </xf>
    <xf numFmtId="166" fontId="29" fillId="0" borderId="37" xfId="0" applyNumberFormat="1" applyFont="1" applyFill="1" applyBorder="1" applyAlignment="1">
      <alignment horizontal="center" vertical="top" shrinkToFit="1"/>
    </xf>
    <xf numFmtId="166" fontId="29" fillId="0" borderId="36" xfId="0" applyNumberFormat="1" applyFont="1" applyFill="1" applyBorder="1" applyAlignment="1">
      <alignment horizontal="center" vertical="top" shrinkToFit="1"/>
    </xf>
    <xf numFmtId="0" fontId="2" fillId="40" borderId="35" xfId="0" applyFont="1" applyFill="1" applyBorder="1" applyAlignment="1">
      <alignment horizontal="left" vertical="top" wrapText="1"/>
    </xf>
    <xf numFmtId="0" fontId="2" fillId="40" borderId="37" xfId="0" applyFont="1" applyFill="1" applyBorder="1" applyAlignment="1">
      <alignment horizontal="left" vertical="top" wrapText="1"/>
    </xf>
    <xf numFmtId="0" fontId="2" fillId="40" borderId="36" xfId="0" applyFont="1" applyFill="1" applyBorder="1" applyAlignment="1">
      <alignment horizontal="left" vertical="top" wrapText="1"/>
    </xf>
    <xf numFmtId="0" fontId="30" fillId="0" borderId="35" xfId="0" applyFont="1" applyFill="1" applyBorder="1" applyAlignment="1">
      <alignment horizontal="left" vertical="top" wrapText="1" indent="42"/>
    </xf>
    <xf numFmtId="0" fontId="30" fillId="0" borderId="37" xfId="0" applyFont="1" applyFill="1" applyBorder="1" applyAlignment="1">
      <alignment horizontal="left" vertical="top" wrapText="1" indent="42"/>
    </xf>
    <xf numFmtId="0" fontId="30" fillId="0" borderId="36" xfId="0" applyFont="1" applyFill="1" applyBorder="1" applyAlignment="1">
      <alignment horizontal="left" vertical="top" wrapText="1" indent="42"/>
    </xf>
    <xf numFmtId="0" fontId="2" fillId="38" borderId="35" xfId="0" applyFont="1" applyFill="1" applyBorder="1" applyAlignment="1">
      <alignment horizontal="right" vertical="top" wrapText="1"/>
    </xf>
    <xf numFmtId="0" fontId="2" fillId="38" borderId="37" xfId="0" applyFont="1" applyFill="1" applyBorder="1" applyAlignment="1">
      <alignment horizontal="right" vertical="top" wrapText="1"/>
    </xf>
    <xf numFmtId="0" fontId="2" fillId="38" borderId="36" xfId="0" applyFont="1" applyFill="1" applyBorder="1" applyAlignment="1">
      <alignment horizontal="right" vertical="top" wrapText="1"/>
    </xf>
    <xf numFmtId="0" fontId="3" fillId="39" borderId="35" xfId="0" applyFont="1" applyFill="1" applyBorder="1" applyAlignment="1">
      <alignment horizontal="left" vertical="top" wrapText="1"/>
    </xf>
    <xf numFmtId="0" fontId="3" fillId="39" borderId="36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36" borderId="35" xfId="0" applyFont="1" applyFill="1" applyBorder="1" applyAlignment="1">
      <alignment horizontal="left" vertical="top" wrapText="1"/>
    </xf>
    <xf numFmtId="0" fontId="3" fillId="36" borderId="36" xfId="0" applyFont="1" applyFill="1" applyBorder="1" applyAlignment="1">
      <alignment horizontal="left" vertical="top" wrapText="1"/>
    </xf>
    <xf numFmtId="0" fontId="2" fillId="36" borderId="35" xfId="0" applyFont="1" applyFill="1" applyBorder="1" applyAlignment="1">
      <alignment horizontal="left" vertical="top" wrapText="1"/>
    </xf>
    <xf numFmtId="0" fontId="2" fillId="36" borderId="36" xfId="0" applyFont="1" applyFill="1" applyBorder="1" applyAlignment="1">
      <alignment horizontal="left" vertical="top" wrapText="1"/>
    </xf>
    <xf numFmtId="0" fontId="3" fillId="37" borderId="35" xfId="0" applyFont="1" applyFill="1" applyBorder="1" applyAlignment="1">
      <alignment horizontal="left" vertical="top" wrapText="1"/>
    </xf>
    <xf numFmtId="0" fontId="3" fillId="37" borderId="36" xfId="0" applyFont="1" applyFill="1" applyBorder="1" applyAlignment="1">
      <alignment horizontal="left" vertical="top" wrapText="1"/>
    </xf>
    <xf numFmtId="0" fontId="2" fillId="37" borderId="35" xfId="0" applyFont="1" applyFill="1" applyBorder="1" applyAlignment="1">
      <alignment horizontal="left" vertical="top" wrapText="1"/>
    </xf>
    <xf numFmtId="0" fontId="2" fillId="37" borderId="3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5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40" borderId="47" xfId="0" applyFont="1" applyFill="1" applyBorder="1" applyAlignment="1">
      <alignment horizontal="center" vertical="top" wrapText="1"/>
    </xf>
    <xf numFmtId="0" fontId="2" fillId="40" borderId="48" xfId="0" applyFont="1" applyFill="1" applyBorder="1" applyAlignment="1">
      <alignment horizontal="center" vertical="top" wrapText="1"/>
    </xf>
    <xf numFmtId="0" fontId="2" fillId="40" borderId="49" xfId="0" applyFont="1" applyFill="1" applyBorder="1" applyAlignment="1">
      <alignment horizontal="center" vertical="top" wrapText="1"/>
    </xf>
    <xf numFmtId="0" fontId="5" fillId="0" borderId="7" xfId="0" applyFont="1" applyBorder="1" applyAlignment="1" applyProtection="1">
      <alignment horizontal="right" vertical="center"/>
      <protection hidden="1"/>
    </xf>
    <xf numFmtId="0" fontId="5" fillId="0" borderId="16" xfId="0" applyFont="1" applyBorder="1" applyAlignment="1" applyProtection="1">
      <alignment horizontal="right"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0" fillId="0" borderId="0" xfId="0" applyNumberFormat="1" applyFill="1" applyBorder="1" applyAlignment="1" applyProtection="1">
      <alignment horizontal="left"/>
      <protection hidden="1"/>
    </xf>
    <xf numFmtId="164" fontId="5" fillId="0" borderId="7" xfId="0" applyNumberFormat="1" applyFont="1" applyBorder="1" applyAlignment="1" applyProtection="1">
      <alignment horizontal="center" vertical="center"/>
      <protection hidden="1"/>
    </xf>
    <xf numFmtId="164" fontId="5" fillId="0" borderId="16" xfId="0" applyNumberFormat="1" applyFont="1" applyBorder="1" applyAlignment="1" applyProtection="1">
      <alignment horizontal="center" vertical="center"/>
      <protection hidden="1"/>
    </xf>
    <xf numFmtId="164" fontId="5" fillId="0" borderId="7" xfId="0" applyNumberFormat="1" applyFont="1" applyBorder="1" applyAlignment="1" applyProtection="1">
      <alignment horizontal="right" vertical="center"/>
      <protection hidden="1"/>
    </xf>
    <xf numFmtId="164" fontId="5" fillId="0" borderId="16" xfId="0" applyNumberFormat="1" applyFont="1" applyBorder="1" applyAlignment="1" applyProtection="1">
      <alignment horizontal="right" vertical="center"/>
      <protection hidden="1"/>
    </xf>
    <xf numFmtId="0" fontId="33" fillId="0" borderId="7" xfId="0" applyFont="1" applyBorder="1" applyAlignment="1" applyProtection="1">
      <alignment horizontal="center" vertical="center"/>
      <protection hidden="1"/>
    </xf>
    <xf numFmtId="0" fontId="33" fillId="0" borderId="41" xfId="0" applyFont="1" applyBorder="1" applyAlignment="1" applyProtection="1">
      <alignment horizontal="center" vertical="center"/>
      <protection hidden="1"/>
    </xf>
    <xf numFmtId="0" fontId="33" fillId="0" borderId="16" xfId="0" applyFont="1" applyBorder="1" applyAlignment="1" applyProtection="1">
      <alignment horizontal="center" vertical="center"/>
      <protection hidden="1"/>
    </xf>
    <xf numFmtId="167" fontId="5" fillId="0" borderId="23" xfId="31" applyNumberFormat="1" applyFont="1" applyBorder="1" applyAlignment="1" applyProtection="1">
      <alignment vertical="center"/>
      <protection hidden="1"/>
    </xf>
    <xf numFmtId="167" fontId="5" fillId="0" borderId="24" xfId="31" applyNumberFormat="1" applyFont="1" applyBorder="1" applyAlignment="1" applyProtection="1">
      <alignment vertical="center"/>
      <protection hidden="1"/>
    </xf>
    <xf numFmtId="164" fontId="34" fillId="0" borderId="23" xfId="0" applyNumberFormat="1" applyFont="1" applyBorder="1" applyAlignment="1" applyProtection="1">
      <alignment horizontal="center" vertical="center" wrapText="1"/>
      <protection hidden="1"/>
    </xf>
    <xf numFmtId="164" fontId="34" fillId="0" borderId="42" xfId="0" applyNumberFormat="1" applyFont="1" applyBorder="1" applyAlignment="1" applyProtection="1">
      <alignment horizontal="center" vertical="center" wrapText="1"/>
      <protection hidden="1"/>
    </xf>
    <xf numFmtId="164" fontId="34" fillId="0" borderId="24" xfId="0" applyNumberFormat="1" applyFont="1" applyBorder="1" applyAlignment="1" applyProtection="1">
      <alignment horizontal="center" vertical="center" wrapText="1"/>
      <protection hidden="1"/>
    </xf>
    <xf numFmtId="164" fontId="34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17" xfId="0" applyNumberFormat="1" applyFont="1" applyBorder="1" applyAlignment="1" applyProtection="1">
      <alignment horizontal="center" vertical="center"/>
      <protection hidden="1"/>
    </xf>
    <xf numFmtId="166" fontId="0" fillId="0" borderId="18" xfId="0" applyNumberFormat="1" applyBorder="1" applyAlignment="1" applyProtection="1">
      <alignment horizontal="center" vertical="center"/>
      <protection hidden="1"/>
    </xf>
    <xf numFmtId="164" fontId="5" fillId="0" borderId="12" xfId="0" applyNumberFormat="1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protection hidden="1"/>
    </xf>
    <xf numFmtId="0" fontId="6" fillId="2" borderId="22" xfId="0" applyFont="1" applyFill="1" applyBorder="1" applyAlignment="1" applyProtection="1">
      <protection hidden="1"/>
    </xf>
    <xf numFmtId="0" fontId="5" fillId="2" borderId="1" xfId="0" applyFont="1" applyFill="1" applyBorder="1" applyAlignment="1" applyProtection="1">
      <protection hidden="1"/>
    </xf>
    <xf numFmtId="0" fontId="5" fillId="2" borderId="4" xfId="0" applyFont="1" applyFill="1" applyBorder="1" applyAlignment="1" applyProtection="1">
      <protection hidden="1"/>
    </xf>
    <xf numFmtId="0" fontId="5" fillId="2" borderId="5" xfId="0" applyFont="1" applyFill="1" applyBorder="1" applyAlignment="1" applyProtection="1">
      <protection hidden="1"/>
    </xf>
    <xf numFmtId="0" fontId="5" fillId="2" borderId="14" xfId="0" applyFont="1" applyFill="1" applyBorder="1" applyAlignment="1" applyProtection="1">
      <protection hidden="1"/>
    </xf>
    <xf numFmtId="0" fontId="6" fillId="2" borderId="5" xfId="0" applyFont="1" applyFill="1" applyBorder="1" applyAlignment="1" applyProtection="1">
      <protection hidden="1"/>
    </xf>
    <xf numFmtId="0" fontId="6" fillId="2" borderId="14" xfId="0" applyFont="1" applyFill="1" applyBorder="1" applyAlignment="1" applyProtection="1">
      <protection hidden="1"/>
    </xf>
    <xf numFmtId="9" fontId="28" fillId="34" borderId="23" xfId="40" applyFont="1" applyFill="1" applyBorder="1" applyAlignment="1" applyProtection="1">
      <alignment horizontal="center"/>
      <protection hidden="1"/>
    </xf>
    <xf numFmtId="9" fontId="28" fillId="34" borderId="43" xfId="40" applyFont="1" applyFill="1" applyBorder="1" applyAlignment="1" applyProtection="1">
      <alignment horizontal="center"/>
      <protection hidden="1"/>
    </xf>
    <xf numFmtId="9" fontId="28" fillId="34" borderId="42" xfId="40" applyFont="1" applyFill="1" applyBorder="1" applyAlignment="1" applyProtection="1">
      <alignment horizontal="center"/>
      <protection hidden="1"/>
    </xf>
    <xf numFmtId="9" fontId="28" fillId="34" borderId="24" xfId="40" applyFont="1" applyFill="1" applyBorder="1" applyAlignment="1" applyProtection="1">
      <alignment horizontal="center"/>
      <protection hidden="1"/>
    </xf>
    <xf numFmtId="9" fontId="28" fillId="34" borderId="44" xfId="40" applyFont="1" applyFill="1" applyBorder="1" applyAlignment="1" applyProtection="1">
      <alignment horizontal="center"/>
      <protection hidden="1"/>
    </xf>
    <xf numFmtId="9" fontId="28" fillId="34" borderId="20" xfId="40" applyFont="1" applyFill="1" applyBorder="1" applyAlignment="1" applyProtection="1">
      <alignment horizontal="center"/>
      <protection hidden="1"/>
    </xf>
    <xf numFmtId="9" fontId="28" fillId="34" borderId="23" xfId="0" applyNumberFormat="1" applyFont="1" applyFill="1" applyBorder="1" applyAlignment="1" applyProtection="1">
      <alignment horizontal="center"/>
      <protection hidden="1"/>
    </xf>
    <xf numFmtId="9" fontId="28" fillId="34" borderId="43" xfId="0" applyNumberFormat="1" applyFont="1" applyFill="1" applyBorder="1" applyAlignment="1" applyProtection="1">
      <alignment horizontal="center"/>
      <protection hidden="1"/>
    </xf>
    <xf numFmtId="9" fontId="28" fillId="34" borderId="42" xfId="0" applyNumberFormat="1" applyFont="1" applyFill="1" applyBorder="1" applyAlignment="1" applyProtection="1">
      <alignment horizontal="center"/>
      <protection hidden="1"/>
    </xf>
    <xf numFmtId="9" fontId="28" fillId="34" borderId="24" xfId="0" applyNumberFormat="1" applyFont="1" applyFill="1" applyBorder="1" applyAlignment="1" applyProtection="1">
      <alignment horizontal="center"/>
      <protection hidden="1"/>
    </xf>
    <xf numFmtId="9" fontId="28" fillId="34" borderId="44" xfId="0" applyNumberFormat="1" applyFont="1" applyFill="1" applyBorder="1" applyAlignment="1" applyProtection="1">
      <alignment horizontal="center"/>
      <protection hidden="1"/>
    </xf>
    <xf numFmtId="9" fontId="28" fillId="34" borderId="20" xfId="0" applyNumberFormat="1" applyFont="1" applyFill="1" applyBorder="1" applyAlignment="1" applyProtection="1">
      <alignment horizontal="center"/>
      <protection hidden="1"/>
    </xf>
    <xf numFmtId="44" fontId="35" fillId="0" borderId="45" xfId="31" applyNumberFormat="1" applyFont="1" applyBorder="1" applyAlignment="1" applyProtection="1">
      <alignment horizontal="center" wrapText="1"/>
      <protection hidden="1"/>
    </xf>
    <xf numFmtId="9" fontId="35" fillId="0" borderId="46" xfId="31" applyNumberFormat="1" applyFont="1" applyBorder="1" applyAlignment="1" applyProtection="1">
      <alignment horizontal="center" wrapText="1"/>
      <protection hidden="1"/>
    </xf>
    <xf numFmtId="44" fontId="35" fillId="34" borderId="12" xfId="40" applyNumberFormat="1" applyFont="1" applyFill="1" applyBorder="1" applyAlignment="1" applyProtection="1">
      <alignment horizontal="center"/>
      <protection hidden="1"/>
    </xf>
    <xf numFmtId="9" fontId="35" fillId="34" borderId="19" xfId="40" applyFont="1" applyFill="1" applyBorder="1" applyAlignment="1" applyProtection="1">
      <alignment horizontal="center"/>
      <protection hidden="1"/>
    </xf>
    <xf numFmtId="44" fontId="35" fillId="0" borderId="45" xfId="31" applyFont="1" applyBorder="1" applyAlignment="1" applyProtection="1">
      <alignment horizontal="center" wrapText="1"/>
      <protection hidden="1"/>
    </xf>
    <xf numFmtId="44" fontId="35" fillId="0" borderId="46" xfId="31" applyFont="1" applyBorder="1" applyAlignment="1" applyProtection="1">
      <alignment horizontal="center" wrapText="1"/>
      <protection hidden="1"/>
    </xf>
  </cellXfs>
  <cellStyles count="5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/>
    <cellStyle name="Moeda 2" xfId="32"/>
    <cellStyle name="Neutra" xfId="33" builtinId="28" customBuiltin="1"/>
    <cellStyle name="Normal" xfId="0" builtinId="0"/>
    <cellStyle name="Normal 2" xfId="34"/>
    <cellStyle name="Normal 2 2" xfId="35"/>
    <cellStyle name="Normal 3" xfId="36"/>
    <cellStyle name="Normal 4" xfId="37"/>
    <cellStyle name="Normal 5" xfId="38"/>
    <cellStyle name="Nota" xfId="39" builtinId="10" customBuiltin="1"/>
    <cellStyle name="Porcentagem" xfId="40" builtinId="5"/>
    <cellStyle name="Porcentagem 2" xfId="41"/>
    <cellStyle name="Saída" xfId="42" builtinId="21" customBuiltin="1"/>
    <cellStyle name="Texto de Aviso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ítulo 4" xfId="49" builtinId="19" customBuiltin="1"/>
    <cellStyle name="Total" xfId="50" builtinId="25" customBuiltin="1"/>
    <cellStyle name="Vírgula 2" xfId="51"/>
    <cellStyle name="Vírgula 3" xfId="52"/>
    <cellStyle name="Vírgula 4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1</xdr:col>
      <xdr:colOff>504825</xdr:colOff>
      <xdr:row>5</xdr:row>
      <xdr:rowOff>19050</xdr:rowOff>
    </xdr:to>
    <xdr:pic>
      <xdr:nvPicPr>
        <xdr:cNvPr id="106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1009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48745</xdr:colOff>
      <xdr:row>0</xdr:row>
      <xdr:rowOff>150719</xdr:rowOff>
    </xdr:from>
    <xdr:to>
      <xdr:col>2</xdr:col>
      <xdr:colOff>201706</xdr:colOff>
      <xdr:row>4</xdr:row>
      <xdr:rowOff>185897</xdr:rowOff>
    </xdr:to>
    <xdr:pic>
      <xdr:nvPicPr>
        <xdr:cNvPr id="29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863" y="150719"/>
          <a:ext cx="993402" cy="830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114300</xdr:rowOff>
    </xdr:from>
    <xdr:to>
      <xdr:col>1</xdr:col>
      <xdr:colOff>95250</xdr:colOff>
      <xdr:row>4</xdr:row>
      <xdr:rowOff>9525</xdr:rowOff>
    </xdr:to>
    <xdr:pic>
      <xdr:nvPicPr>
        <xdr:cNvPr id="39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628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75</xdr:row>
      <xdr:rowOff>66262</xdr:rowOff>
    </xdr:from>
    <xdr:to>
      <xdr:col>10</xdr:col>
      <xdr:colOff>342021</xdr:colOff>
      <xdr:row>77</xdr:row>
      <xdr:rowOff>182219</xdr:rowOff>
    </xdr:to>
    <xdr:sp macro="" textlink="">
      <xdr:nvSpPr>
        <xdr:cNvPr id="4" name="CaixaDeTexto 3"/>
        <xdr:cNvSpPr txBox="1"/>
      </xdr:nvSpPr>
      <xdr:spPr>
        <a:xfrm>
          <a:off x="27080718" y="9293088"/>
          <a:ext cx="5745694" cy="4969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__________________________________________</a:t>
          </a:r>
        </a:p>
        <a:p>
          <a:pPr algn="ctr"/>
          <a:r>
            <a:rPr lang="pt-BR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Grupo Técnico de Edificações</a:t>
          </a:r>
          <a:endParaRPr lang="pt-BR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7"/>
  <sheetViews>
    <sheetView view="pageBreakPreview" topLeftCell="A177" zoomScaleNormal="100" zoomScaleSheetLayoutView="100" workbookViewId="0">
      <selection activeCell="G199" sqref="G199:H202"/>
    </sheetView>
  </sheetViews>
  <sheetFormatPr defaultRowHeight="12.75"/>
  <cols>
    <col min="1" max="1" width="9" style="40" bestFit="1" customWidth="1"/>
    <col min="2" max="2" width="9.5703125" style="72" customWidth="1"/>
    <col min="3" max="3" width="60.42578125" style="55" customWidth="1"/>
    <col min="4" max="4" width="11.5703125" style="26" bestFit="1" customWidth="1"/>
    <col min="5" max="5" width="7" style="22" bestFit="1" customWidth="1"/>
    <col min="6" max="6" width="10.140625" style="103" customWidth="1"/>
    <col min="7" max="7" width="10.7109375" style="24" customWidth="1"/>
    <col min="8" max="8" width="13.85546875" style="1" customWidth="1"/>
    <col min="9" max="9" width="65.85546875" style="59" bestFit="1" customWidth="1"/>
    <col min="10" max="10" width="12.140625" style="1" customWidth="1"/>
    <col min="11" max="16384" width="9.140625" style="1"/>
  </cols>
  <sheetData>
    <row r="2" spans="1:8">
      <c r="C2" s="53" t="s">
        <v>0</v>
      </c>
      <c r="D2" s="40"/>
      <c r="E2" s="82"/>
      <c r="F2" s="101"/>
      <c r="G2" s="82"/>
    </row>
    <row r="3" spans="1:8">
      <c r="B3" s="26"/>
      <c r="C3" s="54" t="s">
        <v>1</v>
      </c>
      <c r="E3" s="1"/>
      <c r="F3" s="102"/>
      <c r="G3" s="1"/>
    </row>
    <row r="4" spans="1:8">
      <c r="B4" s="26"/>
      <c r="C4" s="54" t="s">
        <v>2</v>
      </c>
      <c r="E4" s="1"/>
      <c r="F4" s="102"/>
      <c r="G4" s="1"/>
    </row>
    <row r="5" spans="1:8">
      <c r="C5" s="54"/>
    </row>
    <row r="6" spans="1:8">
      <c r="A6" s="191" t="s">
        <v>3</v>
      </c>
      <c r="B6" s="191"/>
      <c r="C6" s="189" t="s">
        <v>154</v>
      </c>
      <c r="D6" s="189"/>
      <c r="E6" s="189"/>
      <c r="F6" s="189"/>
      <c r="G6" s="189"/>
    </row>
    <row r="7" spans="1:8">
      <c r="A7" s="191" t="s">
        <v>4</v>
      </c>
      <c r="B7" s="191"/>
      <c r="C7" s="190" t="s">
        <v>148</v>
      </c>
      <c r="D7" s="190"/>
      <c r="E7" s="190"/>
      <c r="F7" s="190"/>
      <c r="G7" s="190"/>
    </row>
    <row r="8" spans="1:8">
      <c r="A8" s="147"/>
      <c r="B8" s="147"/>
      <c r="C8" s="146"/>
      <c r="D8" s="146"/>
      <c r="E8" s="146"/>
      <c r="F8" s="146"/>
      <c r="G8" s="146"/>
    </row>
    <row r="9" spans="1:8">
      <c r="A9" s="59" t="str">
        <f>resumo!B9</f>
        <v>Fonte de Preços Unitários: Planilha orçamentária SABESP</v>
      </c>
      <c r="B9" s="73"/>
      <c r="C9" s="53"/>
      <c r="D9" s="40"/>
      <c r="E9" s="23"/>
      <c r="F9" s="104"/>
      <c r="G9" s="25"/>
    </row>
    <row r="10" spans="1:8">
      <c r="C10" s="54"/>
    </row>
    <row r="11" spans="1:8" ht="12.75" customHeight="1">
      <c r="A11" s="83" t="s">
        <v>20</v>
      </c>
      <c r="B11" s="192" t="s">
        <v>21</v>
      </c>
      <c r="C11" s="193"/>
      <c r="D11" s="83" t="s">
        <v>22</v>
      </c>
      <c r="E11" s="84" t="s">
        <v>23</v>
      </c>
      <c r="F11" s="83" t="s">
        <v>24</v>
      </c>
      <c r="G11" s="85" t="s">
        <v>25</v>
      </c>
      <c r="H11" s="86" t="s">
        <v>19</v>
      </c>
    </row>
    <row r="12" spans="1:8">
      <c r="A12" s="83"/>
      <c r="B12" s="92"/>
      <c r="C12" s="93"/>
      <c r="D12" s="83"/>
      <c r="E12" s="84"/>
      <c r="F12" s="108"/>
      <c r="G12" s="85"/>
      <c r="H12" s="86"/>
    </row>
    <row r="13" spans="1:8" ht="12.75" customHeight="1">
      <c r="A13" s="145">
        <v>1000000</v>
      </c>
      <c r="B13" s="168" t="s">
        <v>142</v>
      </c>
      <c r="C13" s="169"/>
      <c r="D13" s="169"/>
      <c r="E13" s="169"/>
      <c r="F13" s="169"/>
      <c r="G13" s="169"/>
      <c r="H13" s="170"/>
    </row>
    <row r="14" spans="1:8">
      <c r="A14" s="171"/>
      <c r="B14" s="172"/>
      <c r="C14" s="172"/>
      <c r="D14" s="172"/>
      <c r="E14" s="172"/>
      <c r="F14" s="172"/>
      <c r="G14" s="172"/>
      <c r="H14" s="173"/>
    </row>
    <row r="15" spans="1:8">
      <c r="A15" s="95">
        <v>1010000</v>
      </c>
      <c r="B15" s="185" t="s">
        <v>26</v>
      </c>
      <c r="C15" s="186"/>
      <c r="D15" s="131"/>
      <c r="E15" s="99"/>
      <c r="F15" s="106"/>
      <c r="G15" s="99"/>
      <c r="H15" s="132">
        <f>SUM(H16:H17)</f>
        <v>0</v>
      </c>
    </row>
    <row r="16" spans="1:8">
      <c r="A16" s="96">
        <v>1010100</v>
      </c>
      <c r="B16" s="177" t="s">
        <v>27</v>
      </c>
      <c r="C16" s="178"/>
      <c r="D16" s="123"/>
      <c r="E16" s="97"/>
      <c r="F16" s="105"/>
      <c r="G16" s="97"/>
      <c r="H16" s="97"/>
    </row>
    <row r="17" spans="1:8">
      <c r="A17" s="87">
        <v>1010101</v>
      </c>
      <c r="B17" s="179" t="s">
        <v>28</v>
      </c>
      <c r="C17" s="180"/>
      <c r="D17" s="124">
        <v>70010008</v>
      </c>
      <c r="E17" s="88" t="s">
        <v>29</v>
      </c>
      <c r="F17" s="89">
        <v>1</v>
      </c>
      <c r="G17" s="90"/>
      <c r="H17" s="90"/>
    </row>
    <row r="18" spans="1:8">
      <c r="A18" s="171"/>
      <c r="B18" s="172"/>
      <c r="C18" s="172"/>
      <c r="D18" s="172"/>
      <c r="E18" s="172"/>
      <c r="F18" s="172"/>
      <c r="G18" s="172"/>
      <c r="H18" s="173"/>
    </row>
    <row r="19" spans="1:8" ht="12.75" customHeight="1">
      <c r="A19" s="109">
        <v>1020000</v>
      </c>
      <c r="B19" s="187" t="s">
        <v>30</v>
      </c>
      <c r="C19" s="188"/>
      <c r="D19" s="125"/>
      <c r="E19" s="110"/>
      <c r="F19" s="111"/>
      <c r="G19" s="110"/>
      <c r="H19" s="115">
        <f>SUM(H20:H30)</f>
        <v>0</v>
      </c>
    </row>
    <row r="20" spans="1:8" ht="12.75" customHeight="1">
      <c r="A20" s="96">
        <v>1020100</v>
      </c>
      <c r="B20" s="177" t="s">
        <v>31</v>
      </c>
      <c r="C20" s="178"/>
      <c r="D20" s="126"/>
      <c r="E20" s="100"/>
      <c r="F20" s="107"/>
      <c r="G20" s="100"/>
      <c r="H20" s="100"/>
    </row>
    <row r="21" spans="1:8">
      <c r="A21" s="87">
        <v>1020101</v>
      </c>
      <c r="B21" s="179" t="s">
        <v>32</v>
      </c>
      <c r="C21" s="180"/>
      <c r="D21" s="124">
        <v>70030041</v>
      </c>
      <c r="E21" s="91" t="s">
        <v>33</v>
      </c>
      <c r="F21" s="89">
        <v>77</v>
      </c>
      <c r="G21" s="89"/>
      <c r="H21" s="89"/>
    </row>
    <row r="22" spans="1:8">
      <c r="A22" s="87">
        <v>1020102</v>
      </c>
      <c r="B22" s="179" t="s">
        <v>34</v>
      </c>
      <c r="C22" s="180"/>
      <c r="D22" s="124">
        <v>70030049</v>
      </c>
      <c r="E22" s="91" t="s">
        <v>35</v>
      </c>
      <c r="F22" s="89">
        <v>6.2</v>
      </c>
      <c r="G22" s="89"/>
      <c r="H22" s="89"/>
    </row>
    <row r="23" spans="1:8">
      <c r="A23" s="96">
        <v>1020200</v>
      </c>
      <c r="B23" s="177" t="s">
        <v>36</v>
      </c>
      <c r="C23" s="178"/>
      <c r="D23" s="126"/>
      <c r="E23" s="100"/>
      <c r="F23" s="107"/>
      <c r="G23" s="100"/>
      <c r="H23" s="100"/>
    </row>
    <row r="24" spans="1:8">
      <c r="A24" s="87">
        <v>1020201</v>
      </c>
      <c r="B24" s="179" t="s">
        <v>37</v>
      </c>
      <c r="C24" s="180"/>
      <c r="D24" s="124">
        <v>70030055</v>
      </c>
      <c r="E24" s="91" t="s">
        <v>35</v>
      </c>
      <c r="F24" s="89">
        <v>10</v>
      </c>
      <c r="G24" s="89"/>
      <c r="H24" s="90"/>
    </row>
    <row r="25" spans="1:8">
      <c r="A25" s="87">
        <v>1020202</v>
      </c>
      <c r="B25" s="179" t="s">
        <v>38</v>
      </c>
      <c r="C25" s="180"/>
      <c r="D25" s="124">
        <v>70030056</v>
      </c>
      <c r="E25" s="91" t="s">
        <v>35</v>
      </c>
      <c r="F25" s="89">
        <v>10</v>
      </c>
      <c r="G25" s="89"/>
      <c r="H25" s="90"/>
    </row>
    <row r="26" spans="1:8">
      <c r="A26" s="87">
        <v>1020203</v>
      </c>
      <c r="B26" s="179" t="s">
        <v>39</v>
      </c>
      <c r="C26" s="180"/>
      <c r="D26" s="124">
        <v>70030057</v>
      </c>
      <c r="E26" s="91" t="s">
        <v>35</v>
      </c>
      <c r="F26" s="89">
        <v>3.7</v>
      </c>
      <c r="G26" s="89"/>
      <c r="H26" s="89"/>
    </row>
    <row r="27" spans="1:8">
      <c r="A27" s="96">
        <v>1020300</v>
      </c>
      <c r="B27" s="177" t="s">
        <v>40</v>
      </c>
      <c r="C27" s="178"/>
      <c r="D27" s="123"/>
      <c r="E27" s="97"/>
      <c r="F27" s="105"/>
      <c r="G27" s="97"/>
      <c r="H27" s="97"/>
    </row>
    <row r="28" spans="1:8">
      <c r="A28" s="87">
        <v>1020301</v>
      </c>
      <c r="B28" s="179" t="s">
        <v>41</v>
      </c>
      <c r="C28" s="180"/>
      <c r="D28" s="124">
        <v>70030031</v>
      </c>
      <c r="E28" s="91" t="s">
        <v>35</v>
      </c>
      <c r="F28" s="89">
        <v>20</v>
      </c>
      <c r="G28" s="89"/>
      <c r="H28" s="89"/>
    </row>
    <row r="29" spans="1:8">
      <c r="A29" s="96">
        <v>1020400</v>
      </c>
      <c r="B29" s="177" t="s">
        <v>42</v>
      </c>
      <c r="C29" s="178"/>
      <c r="D29" s="123"/>
      <c r="E29" s="97"/>
      <c r="F29" s="105"/>
      <c r="G29" s="97"/>
      <c r="H29" s="97"/>
    </row>
    <row r="30" spans="1:8">
      <c r="A30" s="87">
        <v>1020401</v>
      </c>
      <c r="B30" s="179" t="s">
        <v>43</v>
      </c>
      <c r="C30" s="180"/>
      <c r="D30" s="124">
        <v>70030103</v>
      </c>
      <c r="E30" s="88" t="s">
        <v>44</v>
      </c>
      <c r="F30" s="89">
        <v>231</v>
      </c>
      <c r="G30" s="89"/>
      <c r="H30" s="89"/>
    </row>
    <row r="31" spans="1:8" ht="12.75" customHeight="1">
      <c r="A31" s="171"/>
      <c r="B31" s="172"/>
      <c r="C31" s="172"/>
      <c r="D31" s="172"/>
      <c r="E31" s="172"/>
      <c r="F31" s="172"/>
      <c r="G31" s="172"/>
      <c r="H31" s="173"/>
    </row>
    <row r="32" spans="1:8">
      <c r="A32" s="117">
        <v>1030000</v>
      </c>
      <c r="B32" s="183" t="s">
        <v>45</v>
      </c>
      <c r="C32" s="184"/>
      <c r="D32" s="127"/>
      <c r="E32" s="118"/>
      <c r="F32" s="119"/>
      <c r="G32" s="118"/>
      <c r="H32" s="115">
        <f>SUM(H33:H56)</f>
        <v>0</v>
      </c>
    </row>
    <row r="33" spans="1:8">
      <c r="A33" s="96">
        <v>1030100</v>
      </c>
      <c r="B33" s="177" t="s">
        <v>46</v>
      </c>
      <c r="C33" s="178"/>
      <c r="D33" s="123"/>
      <c r="E33" s="97"/>
      <c r="F33" s="105"/>
      <c r="G33" s="97"/>
      <c r="H33" s="97"/>
    </row>
    <row r="34" spans="1:8">
      <c r="A34" s="87">
        <v>1030101</v>
      </c>
      <c r="B34" s="179" t="s">
        <v>47</v>
      </c>
      <c r="C34" s="180"/>
      <c r="D34" s="124">
        <v>70070039</v>
      </c>
      <c r="E34" s="91" t="s">
        <v>48</v>
      </c>
      <c r="F34" s="89">
        <v>38</v>
      </c>
      <c r="G34" s="89"/>
      <c r="H34" s="90"/>
    </row>
    <row r="35" spans="1:8">
      <c r="A35" s="96">
        <v>1030200</v>
      </c>
      <c r="B35" s="177" t="s">
        <v>49</v>
      </c>
      <c r="C35" s="178"/>
      <c r="D35" s="123"/>
      <c r="E35" s="97"/>
      <c r="F35" s="105"/>
      <c r="G35" s="97"/>
      <c r="H35" s="97"/>
    </row>
    <row r="36" spans="1:8">
      <c r="A36" s="87">
        <v>1030201</v>
      </c>
      <c r="B36" s="179" t="s">
        <v>50</v>
      </c>
      <c r="C36" s="180"/>
      <c r="D36" s="124">
        <v>70070054</v>
      </c>
      <c r="E36" s="91" t="s">
        <v>35</v>
      </c>
      <c r="F36" s="89">
        <v>8.5</v>
      </c>
      <c r="G36" s="89"/>
      <c r="H36" s="90"/>
    </row>
    <row r="37" spans="1:8">
      <c r="A37" s="96">
        <v>1030300</v>
      </c>
      <c r="B37" s="177" t="s">
        <v>51</v>
      </c>
      <c r="C37" s="178"/>
      <c r="D37" s="123"/>
      <c r="E37" s="97"/>
      <c r="F37" s="105"/>
      <c r="G37" s="97"/>
      <c r="H37" s="97"/>
    </row>
    <row r="38" spans="1:8">
      <c r="A38" s="87">
        <v>1030301</v>
      </c>
      <c r="B38" s="179" t="s">
        <v>52</v>
      </c>
      <c r="C38" s="180"/>
      <c r="D38" s="124">
        <v>70070127</v>
      </c>
      <c r="E38" s="91" t="s">
        <v>33</v>
      </c>
      <c r="F38" s="89">
        <v>42.15</v>
      </c>
      <c r="G38" s="89"/>
      <c r="H38" s="90"/>
    </row>
    <row r="39" spans="1:8">
      <c r="A39" s="87">
        <v>1030302</v>
      </c>
      <c r="B39" s="179" t="s">
        <v>53</v>
      </c>
      <c r="C39" s="180"/>
      <c r="D39" s="124">
        <v>70070129</v>
      </c>
      <c r="E39" s="91" t="s">
        <v>33</v>
      </c>
      <c r="F39" s="89">
        <v>3.55</v>
      </c>
      <c r="G39" s="89"/>
      <c r="H39" s="89"/>
    </row>
    <row r="40" spans="1:8">
      <c r="A40" s="96">
        <v>1030400</v>
      </c>
      <c r="B40" s="177" t="s">
        <v>54</v>
      </c>
      <c r="C40" s="178"/>
      <c r="D40" s="123"/>
      <c r="E40" s="97"/>
      <c r="F40" s="105"/>
      <c r="G40" s="97"/>
      <c r="H40" s="97"/>
    </row>
    <row r="41" spans="1:8">
      <c r="A41" s="87">
        <v>1030401</v>
      </c>
      <c r="B41" s="179" t="s">
        <v>55</v>
      </c>
      <c r="C41" s="180"/>
      <c r="D41" s="124">
        <v>70070135</v>
      </c>
      <c r="E41" s="88" t="s">
        <v>56</v>
      </c>
      <c r="F41" s="89">
        <v>430</v>
      </c>
      <c r="G41" s="89"/>
      <c r="H41" s="90"/>
    </row>
    <row r="42" spans="1:8">
      <c r="A42" s="87">
        <v>1030402</v>
      </c>
      <c r="B42" s="179" t="s">
        <v>57</v>
      </c>
      <c r="C42" s="180"/>
      <c r="D42" s="124">
        <v>70070137</v>
      </c>
      <c r="E42" s="88" t="s">
        <v>56</v>
      </c>
      <c r="F42" s="89">
        <v>100</v>
      </c>
      <c r="G42" s="89"/>
      <c r="H42" s="89"/>
    </row>
    <row r="43" spans="1:8">
      <c r="A43" s="96">
        <v>1030500</v>
      </c>
      <c r="B43" s="177" t="s">
        <v>58</v>
      </c>
      <c r="C43" s="178"/>
      <c r="D43" s="123"/>
      <c r="E43" s="97"/>
      <c r="F43" s="105"/>
      <c r="G43" s="97"/>
      <c r="H43" s="97"/>
    </row>
    <row r="44" spans="1:8">
      <c r="A44" s="87">
        <v>1030501</v>
      </c>
      <c r="B44" s="179" t="s">
        <v>59</v>
      </c>
      <c r="C44" s="180"/>
      <c r="D44" s="124">
        <v>70070143</v>
      </c>
      <c r="E44" s="91" t="s">
        <v>35</v>
      </c>
      <c r="F44" s="89">
        <v>1.9</v>
      </c>
      <c r="G44" s="89"/>
      <c r="H44" s="89"/>
    </row>
    <row r="45" spans="1:8">
      <c r="A45" s="96">
        <v>1030600</v>
      </c>
      <c r="B45" s="177" t="s">
        <v>60</v>
      </c>
      <c r="C45" s="178"/>
      <c r="D45" s="123"/>
      <c r="E45" s="97"/>
      <c r="F45" s="105"/>
      <c r="G45" s="97"/>
      <c r="H45" s="97"/>
    </row>
    <row r="46" spans="1:8">
      <c r="A46" s="87">
        <v>1030601</v>
      </c>
      <c r="B46" s="179" t="s">
        <v>61</v>
      </c>
      <c r="C46" s="180"/>
      <c r="D46" s="124">
        <v>70070145</v>
      </c>
      <c r="E46" s="91" t="s">
        <v>35</v>
      </c>
      <c r="F46" s="89">
        <v>14</v>
      </c>
      <c r="G46" s="89"/>
      <c r="H46" s="90"/>
    </row>
    <row r="47" spans="1:8">
      <c r="A47" s="96">
        <v>1030700</v>
      </c>
      <c r="B47" s="177" t="s">
        <v>62</v>
      </c>
      <c r="C47" s="178"/>
      <c r="D47" s="123"/>
      <c r="E47" s="97"/>
      <c r="F47" s="105"/>
      <c r="G47" s="97"/>
      <c r="H47" s="97"/>
    </row>
    <row r="48" spans="1:8">
      <c r="A48" s="87">
        <v>1030701</v>
      </c>
      <c r="B48" s="179" t="s">
        <v>63</v>
      </c>
      <c r="C48" s="180"/>
      <c r="D48" s="124">
        <v>70070149</v>
      </c>
      <c r="E48" s="91" t="s">
        <v>35</v>
      </c>
      <c r="F48" s="89">
        <v>1.2</v>
      </c>
      <c r="G48" s="89"/>
      <c r="H48" s="89"/>
    </row>
    <row r="49" spans="1:8">
      <c r="A49" s="96">
        <v>1030800</v>
      </c>
      <c r="B49" s="177" t="s">
        <v>64</v>
      </c>
      <c r="C49" s="178"/>
      <c r="D49" s="126"/>
      <c r="E49" s="100"/>
      <c r="F49" s="107"/>
      <c r="G49" s="100"/>
      <c r="H49" s="100"/>
    </row>
    <row r="50" spans="1:8">
      <c r="A50" s="87">
        <v>1030801</v>
      </c>
      <c r="B50" s="179" t="s">
        <v>65</v>
      </c>
      <c r="C50" s="180"/>
      <c r="D50" s="124">
        <v>70070219</v>
      </c>
      <c r="E50" s="88" t="s">
        <v>66</v>
      </c>
      <c r="F50" s="89">
        <v>10</v>
      </c>
      <c r="G50" s="89"/>
      <c r="H50" s="90"/>
    </row>
    <row r="51" spans="1:8">
      <c r="A51" s="96">
        <v>1030900</v>
      </c>
      <c r="B51" s="177" t="s">
        <v>67</v>
      </c>
      <c r="C51" s="178"/>
      <c r="D51" s="126"/>
      <c r="E51" s="100"/>
      <c r="F51" s="107"/>
      <c r="G51" s="100"/>
      <c r="H51" s="100"/>
    </row>
    <row r="52" spans="1:8">
      <c r="A52" s="87">
        <v>1030901</v>
      </c>
      <c r="B52" s="179" t="s">
        <v>68</v>
      </c>
      <c r="C52" s="180"/>
      <c r="D52" s="124">
        <v>70070230</v>
      </c>
      <c r="E52" s="88" t="s">
        <v>66</v>
      </c>
      <c r="F52" s="89">
        <v>2</v>
      </c>
      <c r="G52" s="89"/>
      <c r="H52" s="89"/>
    </row>
    <row r="53" spans="1:8">
      <c r="A53" s="96">
        <v>1031000</v>
      </c>
      <c r="B53" s="177" t="s">
        <v>69</v>
      </c>
      <c r="C53" s="178"/>
      <c r="D53" s="123"/>
      <c r="E53" s="97"/>
      <c r="F53" s="105"/>
      <c r="G53" s="97"/>
      <c r="H53" s="97"/>
    </row>
    <row r="54" spans="1:8">
      <c r="A54" s="87">
        <v>1031001</v>
      </c>
      <c r="B54" s="179" t="s">
        <v>70</v>
      </c>
      <c r="C54" s="180"/>
      <c r="D54" s="124">
        <v>70070247</v>
      </c>
      <c r="E54" s="91" t="s">
        <v>48</v>
      </c>
      <c r="F54" s="89">
        <v>1</v>
      </c>
      <c r="G54" s="90"/>
      <c r="H54" s="90"/>
    </row>
    <row r="55" spans="1:8">
      <c r="A55" s="96">
        <v>1031100</v>
      </c>
      <c r="B55" s="177" t="s">
        <v>71</v>
      </c>
      <c r="C55" s="178"/>
      <c r="D55" s="123"/>
      <c r="E55" s="97"/>
      <c r="F55" s="105"/>
      <c r="G55" s="97"/>
      <c r="H55" s="97"/>
    </row>
    <row r="56" spans="1:8">
      <c r="A56" s="87">
        <v>1031101</v>
      </c>
      <c r="B56" s="179" t="s">
        <v>72</v>
      </c>
      <c r="C56" s="180"/>
      <c r="D56" s="124">
        <v>508804</v>
      </c>
      <c r="E56" s="91" t="s">
        <v>73</v>
      </c>
      <c r="F56" s="89">
        <v>1</v>
      </c>
      <c r="G56" s="90"/>
      <c r="H56" s="90"/>
    </row>
    <row r="57" spans="1:8" ht="12.75" customHeight="1">
      <c r="A57" s="171"/>
      <c r="B57" s="172"/>
      <c r="C57" s="172"/>
      <c r="D57" s="172"/>
      <c r="E57" s="172"/>
      <c r="F57" s="172"/>
      <c r="G57" s="172"/>
      <c r="H57" s="173"/>
    </row>
    <row r="58" spans="1:8">
      <c r="A58" s="117">
        <v>1040000</v>
      </c>
      <c r="B58" s="183" t="s">
        <v>74</v>
      </c>
      <c r="C58" s="184"/>
      <c r="D58" s="127"/>
      <c r="E58" s="118"/>
      <c r="F58" s="119"/>
      <c r="G58" s="118"/>
      <c r="H58" s="115">
        <f>SUM(H59:H61)</f>
        <v>0</v>
      </c>
    </row>
    <row r="59" spans="1:8">
      <c r="A59" s="96">
        <v>1040100</v>
      </c>
      <c r="B59" s="177" t="s">
        <v>75</v>
      </c>
      <c r="C59" s="178"/>
      <c r="D59" s="123"/>
      <c r="E59" s="97"/>
      <c r="F59" s="105"/>
      <c r="G59" s="97"/>
      <c r="H59" s="97"/>
    </row>
    <row r="60" spans="1:8">
      <c r="A60" s="87">
        <v>1040101</v>
      </c>
      <c r="B60" s="179" t="s">
        <v>76</v>
      </c>
      <c r="C60" s="180"/>
      <c r="D60" s="124">
        <v>70090048</v>
      </c>
      <c r="E60" s="91" t="s">
        <v>33</v>
      </c>
      <c r="F60" s="89">
        <v>320</v>
      </c>
      <c r="G60" s="89"/>
      <c r="H60" s="89"/>
    </row>
    <row r="61" spans="1:8">
      <c r="A61" s="87">
        <v>1040102</v>
      </c>
      <c r="B61" s="179" t="s">
        <v>77</v>
      </c>
      <c r="C61" s="180"/>
      <c r="D61" s="124">
        <v>70090049</v>
      </c>
      <c r="E61" s="91" t="s">
        <v>35</v>
      </c>
      <c r="F61" s="89">
        <v>32</v>
      </c>
      <c r="G61" s="89"/>
      <c r="H61" s="90"/>
    </row>
    <row r="62" spans="1:8" ht="12.75" customHeight="1">
      <c r="A62" s="87"/>
      <c r="B62" s="179"/>
      <c r="C62" s="180"/>
      <c r="D62" s="124"/>
      <c r="E62" s="91"/>
      <c r="F62" s="89"/>
      <c r="G62" s="89"/>
      <c r="H62" s="90"/>
    </row>
    <row r="63" spans="1:8">
      <c r="A63" s="117">
        <v>1050000</v>
      </c>
      <c r="B63" s="183" t="s">
        <v>78</v>
      </c>
      <c r="C63" s="184"/>
      <c r="D63" s="128"/>
      <c r="E63" s="120"/>
      <c r="F63" s="121"/>
      <c r="G63" s="120"/>
      <c r="H63" s="115">
        <f>SUM(H64:H68)</f>
        <v>0</v>
      </c>
    </row>
    <row r="64" spans="1:8">
      <c r="A64" s="96">
        <v>1050100</v>
      </c>
      <c r="B64" s="177" t="s">
        <v>79</v>
      </c>
      <c r="C64" s="178"/>
      <c r="D64" s="123"/>
      <c r="E64" s="97"/>
      <c r="F64" s="105"/>
      <c r="G64" s="97"/>
      <c r="H64" s="97"/>
    </row>
    <row r="65" spans="1:8">
      <c r="A65" s="87">
        <v>1050101</v>
      </c>
      <c r="B65" s="179" t="s">
        <v>80</v>
      </c>
      <c r="C65" s="180"/>
      <c r="D65" s="124">
        <v>70110023</v>
      </c>
      <c r="E65" s="91" t="s">
        <v>33</v>
      </c>
      <c r="F65" s="89">
        <v>56</v>
      </c>
      <c r="G65" s="89"/>
      <c r="H65" s="90"/>
    </row>
    <row r="66" spans="1:8">
      <c r="A66" s="96">
        <v>1050200</v>
      </c>
      <c r="B66" s="177" t="s">
        <v>81</v>
      </c>
      <c r="C66" s="178"/>
      <c r="D66" s="126"/>
      <c r="E66" s="100"/>
      <c r="F66" s="107"/>
      <c r="G66" s="100"/>
      <c r="H66" s="100"/>
    </row>
    <row r="67" spans="1:8">
      <c r="A67" s="87">
        <v>1050201</v>
      </c>
      <c r="B67" s="179" t="s">
        <v>82</v>
      </c>
      <c r="C67" s="180"/>
      <c r="D67" s="124">
        <v>70110085</v>
      </c>
      <c r="E67" s="91" t="s">
        <v>33</v>
      </c>
      <c r="F67" s="89">
        <v>0.35</v>
      </c>
      <c r="G67" s="89"/>
      <c r="H67" s="89"/>
    </row>
    <row r="68" spans="1:8">
      <c r="A68" s="87">
        <v>1050202</v>
      </c>
      <c r="B68" s="179" t="s">
        <v>83</v>
      </c>
      <c r="C68" s="180"/>
      <c r="D68" s="124">
        <v>70110089</v>
      </c>
      <c r="E68" s="91" t="s">
        <v>33</v>
      </c>
      <c r="F68" s="89">
        <v>0.5</v>
      </c>
      <c r="G68" s="90"/>
      <c r="H68" s="89"/>
    </row>
    <row r="69" spans="1:8" ht="12.75" customHeight="1">
      <c r="A69" s="171"/>
      <c r="B69" s="172"/>
      <c r="C69" s="172"/>
      <c r="D69" s="172"/>
      <c r="E69" s="172"/>
      <c r="F69" s="172"/>
      <c r="G69" s="172"/>
      <c r="H69" s="173"/>
    </row>
    <row r="70" spans="1:8">
      <c r="A70" s="117">
        <v>1060000</v>
      </c>
      <c r="B70" s="183" t="s">
        <v>84</v>
      </c>
      <c r="C70" s="184"/>
      <c r="D70" s="127"/>
      <c r="E70" s="118"/>
      <c r="F70" s="119"/>
      <c r="G70" s="118"/>
      <c r="H70" s="115">
        <f>SUM(H71:H76)</f>
        <v>0</v>
      </c>
    </row>
    <row r="71" spans="1:8">
      <c r="A71" s="96">
        <v>1060100</v>
      </c>
      <c r="B71" s="177" t="s">
        <v>85</v>
      </c>
      <c r="C71" s="178"/>
      <c r="D71" s="123"/>
      <c r="E71" s="97"/>
      <c r="F71" s="105"/>
      <c r="G71" s="97"/>
      <c r="H71" s="97"/>
    </row>
    <row r="72" spans="1:8">
      <c r="A72" s="87">
        <v>1060101</v>
      </c>
      <c r="B72" s="179" t="s">
        <v>86</v>
      </c>
      <c r="C72" s="180"/>
      <c r="D72" s="124">
        <v>70120026</v>
      </c>
      <c r="E72" s="91" t="s">
        <v>33</v>
      </c>
      <c r="F72" s="89">
        <v>25</v>
      </c>
      <c r="G72" s="89"/>
      <c r="H72" s="89"/>
    </row>
    <row r="73" spans="1:8">
      <c r="A73" s="96">
        <v>1060200</v>
      </c>
      <c r="B73" s="177" t="s">
        <v>87</v>
      </c>
      <c r="C73" s="178"/>
      <c r="D73" s="123"/>
      <c r="E73" s="97"/>
      <c r="F73" s="105"/>
      <c r="G73" s="97"/>
      <c r="H73" s="97"/>
    </row>
    <row r="74" spans="1:8">
      <c r="A74" s="87">
        <v>1060201</v>
      </c>
      <c r="B74" s="179" t="s">
        <v>88</v>
      </c>
      <c r="C74" s="180"/>
      <c r="D74" s="124">
        <v>70120052</v>
      </c>
      <c r="E74" s="91" t="s">
        <v>33</v>
      </c>
      <c r="F74" s="89">
        <v>1.1000000000000001</v>
      </c>
      <c r="G74" s="89"/>
      <c r="H74" s="89"/>
    </row>
    <row r="75" spans="1:8">
      <c r="A75" s="87">
        <v>1060202</v>
      </c>
      <c r="B75" s="179" t="s">
        <v>89</v>
      </c>
      <c r="C75" s="180"/>
      <c r="D75" s="124">
        <v>70120054</v>
      </c>
      <c r="E75" s="91" t="s">
        <v>33</v>
      </c>
      <c r="F75" s="89">
        <v>65</v>
      </c>
      <c r="G75" s="89"/>
      <c r="H75" s="89"/>
    </row>
    <row r="76" spans="1:8">
      <c r="A76" s="87">
        <v>1060203</v>
      </c>
      <c r="B76" s="179" t="s">
        <v>90</v>
      </c>
      <c r="C76" s="180"/>
      <c r="D76" s="124">
        <v>70120035</v>
      </c>
      <c r="E76" s="91" t="s">
        <v>33</v>
      </c>
      <c r="F76" s="89">
        <v>124</v>
      </c>
      <c r="G76" s="89"/>
      <c r="H76" s="90"/>
    </row>
    <row r="77" spans="1:8" ht="12.75" customHeight="1">
      <c r="A77" s="171"/>
      <c r="B77" s="172"/>
      <c r="C77" s="172"/>
      <c r="D77" s="172"/>
      <c r="E77" s="172"/>
      <c r="F77" s="172"/>
      <c r="G77" s="172"/>
      <c r="H77" s="173"/>
    </row>
    <row r="78" spans="1:8">
      <c r="A78" s="117">
        <v>1070000</v>
      </c>
      <c r="B78" s="183" t="s">
        <v>91</v>
      </c>
      <c r="C78" s="184"/>
      <c r="D78" s="128"/>
      <c r="E78" s="120"/>
      <c r="F78" s="121"/>
      <c r="G78" s="120"/>
      <c r="H78" s="115">
        <f>SUM(H79:H85)</f>
        <v>0</v>
      </c>
    </row>
    <row r="79" spans="1:8">
      <c r="A79" s="96">
        <v>1070100</v>
      </c>
      <c r="B79" s="177" t="s">
        <v>92</v>
      </c>
      <c r="C79" s="178"/>
      <c r="D79" s="123"/>
      <c r="E79" s="97"/>
      <c r="F79" s="105"/>
      <c r="G79" s="97"/>
      <c r="H79" s="97"/>
    </row>
    <row r="80" spans="1:8">
      <c r="A80" s="87">
        <v>1070101</v>
      </c>
      <c r="B80" s="179" t="s">
        <v>93</v>
      </c>
      <c r="C80" s="180"/>
      <c r="D80" s="124">
        <v>70140023</v>
      </c>
      <c r="E80" s="91" t="s">
        <v>56</v>
      </c>
      <c r="F80" s="89">
        <v>300</v>
      </c>
      <c r="G80" s="89"/>
      <c r="H80" s="89"/>
    </row>
    <row r="81" spans="1:8">
      <c r="A81" s="96">
        <v>1070200</v>
      </c>
      <c r="B81" s="177" t="s">
        <v>94</v>
      </c>
      <c r="C81" s="178"/>
      <c r="D81" s="123"/>
      <c r="E81" s="97"/>
      <c r="F81" s="105"/>
      <c r="G81" s="97"/>
      <c r="H81" s="97"/>
    </row>
    <row r="82" spans="1:8">
      <c r="A82" s="87">
        <v>1070201</v>
      </c>
      <c r="B82" s="179" t="s">
        <v>95</v>
      </c>
      <c r="C82" s="180"/>
      <c r="D82" s="124">
        <v>70140057</v>
      </c>
      <c r="E82" s="91" t="s">
        <v>66</v>
      </c>
      <c r="F82" s="89">
        <v>2</v>
      </c>
      <c r="G82" s="89"/>
      <c r="H82" s="89"/>
    </row>
    <row r="83" spans="1:8">
      <c r="A83" s="87">
        <v>1070202</v>
      </c>
      <c r="B83" s="179" t="s">
        <v>96</v>
      </c>
      <c r="C83" s="180"/>
      <c r="D83" s="124">
        <v>70140072</v>
      </c>
      <c r="E83" s="91" t="s">
        <v>66</v>
      </c>
      <c r="F83" s="89">
        <v>2</v>
      </c>
      <c r="G83" s="89"/>
      <c r="H83" s="89"/>
    </row>
    <row r="84" spans="1:8">
      <c r="A84" s="96">
        <v>1070300</v>
      </c>
      <c r="B84" s="177" t="s">
        <v>97</v>
      </c>
      <c r="C84" s="178"/>
      <c r="D84" s="123"/>
      <c r="E84" s="97"/>
      <c r="F84" s="105"/>
      <c r="G84" s="97"/>
      <c r="H84" s="97"/>
    </row>
    <row r="85" spans="1:8">
      <c r="A85" s="87">
        <v>1070301</v>
      </c>
      <c r="B85" s="179" t="s">
        <v>98</v>
      </c>
      <c r="C85" s="180"/>
      <c r="D85" s="124">
        <v>517204</v>
      </c>
      <c r="E85" s="91" t="s">
        <v>73</v>
      </c>
      <c r="F85" s="89">
        <v>1</v>
      </c>
      <c r="G85" s="90"/>
      <c r="H85" s="90"/>
    </row>
    <row r="86" spans="1:8">
      <c r="A86" s="171"/>
      <c r="B86" s="172"/>
      <c r="C86" s="172"/>
      <c r="D86" s="172"/>
      <c r="E86" s="172"/>
      <c r="F86" s="172"/>
      <c r="G86" s="172"/>
      <c r="H86" s="173"/>
    </row>
    <row r="87" spans="1:8">
      <c r="A87" s="117">
        <v>1080000</v>
      </c>
      <c r="B87" s="183" t="s">
        <v>99</v>
      </c>
      <c r="C87" s="184"/>
      <c r="D87" s="127"/>
      <c r="E87" s="118"/>
      <c r="F87" s="119"/>
      <c r="G87" s="118"/>
      <c r="H87" s="115">
        <f>SUM(H88:H90)</f>
        <v>0</v>
      </c>
    </row>
    <row r="88" spans="1:8">
      <c r="A88" s="96">
        <v>1080100</v>
      </c>
      <c r="B88" s="177" t="s">
        <v>100</v>
      </c>
      <c r="C88" s="178"/>
      <c r="D88" s="123"/>
      <c r="E88" s="97"/>
      <c r="F88" s="105"/>
      <c r="G88" s="97"/>
      <c r="H88" s="97"/>
    </row>
    <row r="89" spans="1:8">
      <c r="A89" s="87">
        <v>1080101</v>
      </c>
      <c r="B89" s="179" t="s">
        <v>101</v>
      </c>
      <c r="C89" s="180"/>
      <c r="D89" s="124">
        <v>70150001</v>
      </c>
      <c r="E89" s="91" t="s">
        <v>33</v>
      </c>
      <c r="F89" s="89">
        <v>16</v>
      </c>
      <c r="G89" s="89"/>
      <c r="H89" s="90"/>
    </row>
    <row r="90" spans="1:8">
      <c r="A90" s="171"/>
      <c r="B90" s="172"/>
      <c r="C90" s="172"/>
      <c r="D90" s="172"/>
      <c r="E90" s="172"/>
      <c r="F90" s="172"/>
      <c r="G90" s="172"/>
      <c r="H90" s="173"/>
    </row>
    <row r="91" spans="1:8">
      <c r="A91" s="117">
        <v>1090000</v>
      </c>
      <c r="B91" s="183" t="s">
        <v>102</v>
      </c>
      <c r="C91" s="184"/>
      <c r="D91" s="127"/>
      <c r="E91" s="118"/>
      <c r="F91" s="119"/>
      <c r="G91" s="118"/>
      <c r="H91" s="115">
        <f>SUM(H92:H94)</f>
        <v>0</v>
      </c>
    </row>
    <row r="92" spans="1:8">
      <c r="A92" s="96">
        <v>1090100</v>
      </c>
      <c r="B92" s="177" t="s">
        <v>103</v>
      </c>
      <c r="C92" s="178"/>
      <c r="D92" s="126"/>
      <c r="E92" s="100"/>
      <c r="F92" s="107"/>
      <c r="G92" s="100"/>
      <c r="H92" s="100"/>
    </row>
    <row r="93" spans="1:8">
      <c r="A93" s="87">
        <v>1090101</v>
      </c>
      <c r="B93" s="179" t="s">
        <v>104</v>
      </c>
      <c r="C93" s="180"/>
      <c r="D93" s="124">
        <v>519301</v>
      </c>
      <c r="E93" s="91" t="s">
        <v>73</v>
      </c>
      <c r="F93" s="89">
        <v>1</v>
      </c>
      <c r="G93" s="90"/>
      <c r="H93" s="90"/>
    </row>
    <row r="94" spans="1:8">
      <c r="A94" s="171"/>
      <c r="B94" s="172"/>
      <c r="C94" s="172"/>
      <c r="D94" s="172"/>
      <c r="E94" s="172"/>
      <c r="F94" s="172"/>
      <c r="G94" s="172"/>
      <c r="H94" s="173"/>
    </row>
    <row r="95" spans="1:8">
      <c r="A95" s="117">
        <v>1100000</v>
      </c>
      <c r="B95" s="183" t="s">
        <v>105</v>
      </c>
      <c r="C95" s="184"/>
      <c r="D95" s="127"/>
      <c r="E95" s="118"/>
      <c r="F95" s="119"/>
      <c r="G95" s="118"/>
      <c r="H95" s="115">
        <f>SUM(H96:H101)</f>
        <v>0</v>
      </c>
    </row>
    <row r="96" spans="1:8">
      <c r="A96" s="96">
        <v>1100100</v>
      </c>
      <c r="B96" s="177" t="s">
        <v>106</v>
      </c>
      <c r="C96" s="178"/>
      <c r="D96" s="126"/>
      <c r="E96" s="100"/>
      <c r="F96" s="107"/>
      <c r="G96" s="100"/>
      <c r="H96" s="100"/>
    </row>
    <row r="97" spans="1:8">
      <c r="A97" s="87">
        <v>1100101</v>
      </c>
      <c r="B97" s="179" t="s">
        <v>107</v>
      </c>
      <c r="C97" s="180"/>
      <c r="D97" s="124">
        <v>523209</v>
      </c>
      <c r="E97" s="88" t="s">
        <v>73</v>
      </c>
      <c r="F97" s="89">
        <v>1</v>
      </c>
      <c r="G97" s="90"/>
      <c r="H97" s="90"/>
    </row>
    <row r="98" spans="1:8">
      <c r="A98" s="96">
        <v>1100200</v>
      </c>
      <c r="B98" s="177" t="s">
        <v>108</v>
      </c>
      <c r="C98" s="178"/>
      <c r="D98" s="123"/>
      <c r="E98" s="97"/>
      <c r="F98" s="105"/>
      <c r="G98" s="97"/>
      <c r="H98" s="97"/>
    </row>
    <row r="99" spans="1:8">
      <c r="A99" s="87">
        <v>1100201</v>
      </c>
      <c r="B99" s="179" t="s">
        <v>109</v>
      </c>
      <c r="C99" s="180"/>
      <c r="D99" s="124">
        <v>523392</v>
      </c>
      <c r="E99" s="91" t="s">
        <v>110</v>
      </c>
      <c r="F99" s="89">
        <v>2</v>
      </c>
      <c r="G99" s="90"/>
      <c r="H99" s="90"/>
    </row>
    <row r="100" spans="1:8">
      <c r="A100" s="96">
        <v>1100300</v>
      </c>
      <c r="B100" s="177" t="s">
        <v>111</v>
      </c>
      <c r="C100" s="178"/>
      <c r="D100" s="123"/>
      <c r="E100" s="97"/>
      <c r="F100" s="105"/>
      <c r="G100" s="97"/>
      <c r="H100" s="97"/>
    </row>
    <row r="101" spans="1:8">
      <c r="A101" s="87">
        <v>1100301</v>
      </c>
      <c r="B101" s="179" t="s">
        <v>112</v>
      </c>
      <c r="C101" s="180"/>
      <c r="D101" s="124">
        <v>523393</v>
      </c>
      <c r="E101" s="88" t="s">
        <v>66</v>
      </c>
      <c r="F101" s="89">
        <v>1</v>
      </c>
      <c r="G101" s="90"/>
      <c r="H101" s="90"/>
    </row>
    <row r="102" spans="1:8" ht="12.75" customHeight="1">
      <c r="A102" s="174" t="s">
        <v>143</v>
      </c>
      <c r="B102" s="175"/>
      <c r="C102" s="175"/>
      <c r="D102" s="175"/>
      <c r="E102" s="175"/>
      <c r="F102" s="175"/>
      <c r="G102" s="176"/>
      <c r="H102" s="122">
        <f>H15+H19+H32+H58+H63+H70+H78+H87+H91+H95</f>
        <v>0</v>
      </c>
    </row>
    <row r="103" spans="1:8">
      <c r="A103" s="165"/>
      <c r="B103" s="166"/>
      <c r="C103" s="166"/>
      <c r="D103" s="166"/>
      <c r="E103" s="166"/>
      <c r="F103" s="166"/>
      <c r="G103" s="166"/>
      <c r="H103" s="167"/>
    </row>
    <row r="104" spans="1:8" ht="12.75" customHeight="1">
      <c r="A104" s="145">
        <v>2000001</v>
      </c>
      <c r="B104" s="168" t="s">
        <v>144</v>
      </c>
      <c r="C104" s="169"/>
      <c r="D104" s="169"/>
      <c r="E104" s="169"/>
      <c r="F104" s="169"/>
      <c r="G104" s="169"/>
      <c r="H104" s="170"/>
    </row>
    <row r="105" spans="1:8">
      <c r="A105" s="165"/>
      <c r="B105" s="166"/>
      <c r="C105" s="166"/>
      <c r="D105" s="166"/>
      <c r="E105" s="166"/>
      <c r="F105" s="166"/>
      <c r="G105" s="166"/>
      <c r="H105" s="167"/>
    </row>
    <row r="106" spans="1:8">
      <c r="A106" s="94">
        <v>2010000</v>
      </c>
      <c r="B106" s="181" t="s">
        <v>26</v>
      </c>
      <c r="C106" s="182"/>
      <c r="D106" s="130"/>
      <c r="E106" s="98"/>
      <c r="F106" s="116"/>
      <c r="G106" s="98"/>
      <c r="H106" s="133">
        <f>SUM(H107:H108)</f>
        <v>0</v>
      </c>
    </row>
    <row r="107" spans="1:8">
      <c r="A107" s="96">
        <v>2010100</v>
      </c>
      <c r="B107" s="177" t="s">
        <v>27</v>
      </c>
      <c r="C107" s="178"/>
      <c r="D107" s="126"/>
      <c r="E107" s="100"/>
      <c r="F107" s="107"/>
      <c r="G107" s="100"/>
      <c r="H107" s="129"/>
    </row>
    <row r="108" spans="1:8">
      <c r="A108" s="87">
        <v>2010101</v>
      </c>
      <c r="B108" s="179" t="s">
        <v>28</v>
      </c>
      <c r="C108" s="180"/>
      <c r="D108" s="124">
        <v>70010008</v>
      </c>
      <c r="E108" s="88" t="s">
        <v>29</v>
      </c>
      <c r="F108" s="89">
        <v>1</v>
      </c>
      <c r="G108" s="90"/>
      <c r="H108" s="90"/>
    </row>
    <row r="109" spans="1:8">
      <c r="A109" s="171"/>
      <c r="B109" s="172"/>
      <c r="C109" s="172"/>
      <c r="D109" s="172"/>
      <c r="E109" s="172"/>
      <c r="F109" s="172"/>
      <c r="G109" s="172"/>
      <c r="H109" s="173"/>
    </row>
    <row r="110" spans="1:8" ht="12.75" customHeight="1">
      <c r="A110" s="117">
        <v>2020000</v>
      </c>
      <c r="B110" s="183" t="s">
        <v>30</v>
      </c>
      <c r="C110" s="184"/>
      <c r="D110" s="127"/>
      <c r="E110" s="118"/>
      <c r="F110" s="119"/>
      <c r="G110" s="118"/>
      <c r="H110" s="115">
        <f>SUM(H111:H115)</f>
        <v>0</v>
      </c>
    </row>
    <row r="111" spans="1:8" ht="12.75" customHeight="1">
      <c r="A111" s="96">
        <v>2020100</v>
      </c>
      <c r="B111" s="177" t="s">
        <v>36</v>
      </c>
      <c r="C111" s="178"/>
      <c r="D111" s="123"/>
      <c r="E111" s="97"/>
      <c r="F111" s="105"/>
      <c r="G111" s="97"/>
      <c r="H111" s="97"/>
    </row>
    <row r="112" spans="1:8">
      <c r="A112" s="87">
        <v>2020101</v>
      </c>
      <c r="B112" s="179" t="s">
        <v>37</v>
      </c>
      <c r="C112" s="180"/>
      <c r="D112" s="124">
        <v>70030055</v>
      </c>
      <c r="E112" s="91" t="s">
        <v>35</v>
      </c>
      <c r="F112" s="89">
        <v>38.5</v>
      </c>
      <c r="G112" s="89"/>
      <c r="H112" s="90"/>
    </row>
    <row r="113" spans="1:8">
      <c r="A113" s="87">
        <v>2020102</v>
      </c>
      <c r="B113" s="179" t="s">
        <v>38</v>
      </c>
      <c r="C113" s="180"/>
      <c r="D113" s="124">
        <v>70030056</v>
      </c>
      <c r="E113" s="91" t="s">
        <v>35</v>
      </c>
      <c r="F113" s="89">
        <v>36.6</v>
      </c>
      <c r="G113" s="89"/>
      <c r="H113" s="90"/>
    </row>
    <row r="114" spans="1:8">
      <c r="A114" s="96">
        <v>2020200</v>
      </c>
      <c r="B114" s="177" t="s">
        <v>40</v>
      </c>
      <c r="C114" s="178"/>
      <c r="D114" s="123"/>
      <c r="E114" s="97"/>
      <c r="F114" s="105"/>
      <c r="G114" s="97"/>
      <c r="H114" s="97"/>
    </row>
    <row r="115" spans="1:8">
      <c r="A115" s="87">
        <v>2020201</v>
      </c>
      <c r="B115" s="179" t="s">
        <v>41</v>
      </c>
      <c r="C115" s="180"/>
      <c r="D115" s="124">
        <v>70030031</v>
      </c>
      <c r="E115" s="91" t="s">
        <v>35</v>
      </c>
      <c r="F115" s="89">
        <v>40</v>
      </c>
      <c r="G115" s="89"/>
      <c r="H115" s="89"/>
    </row>
    <row r="116" spans="1:8">
      <c r="A116" s="171"/>
      <c r="B116" s="172"/>
      <c r="C116" s="172"/>
      <c r="D116" s="172"/>
      <c r="E116" s="172"/>
      <c r="F116" s="172"/>
      <c r="G116" s="172"/>
      <c r="H116" s="173"/>
    </row>
    <row r="117" spans="1:8" ht="12.75" customHeight="1">
      <c r="A117" s="117">
        <v>2030000</v>
      </c>
      <c r="B117" s="183" t="s">
        <v>45</v>
      </c>
      <c r="C117" s="184"/>
      <c r="D117" s="127"/>
      <c r="E117" s="118"/>
      <c r="F117" s="119"/>
      <c r="G117" s="118"/>
      <c r="H117" s="115">
        <f>SUM(H118:H131)</f>
        <v>0</v>
      </c>
    </row>
    <row r="118" spans="1:8">
      <c r="A118" s="96">
        <v>2030100</v>
      </c>
      <c r="B118" s="177" t="s">
        <v>49</v>
      </c>
      <c r="C118" s="178"/>
      <c r="D118" s="123"/>
      <c r="E118" s="97"/>
      <c r="F118" s="105"/>
      <c r="G118" s="97"/>
      <c r="H118" s="97"/>
    </row>
    <row r="119" spans="1:8">
      <c r="A119" s="87">
        <v>2030101</v>
      </c>
      <c r="B119" s="179" t="s">
        <v>50</v>
      </c>
      <c r="C119" s="180"/>
      <c r="D119" s="124">
        <v>70070054</v>
      </c>
      <c r="E119" s="91" t="s">
        <v>35</v>
      </c>
      <c r="F119" s="89">
        <v>1</v>
      </c>
      <c r="G119" s="89"/>
      <c r="H119" s="89"/>
    </row>
    <row r="120" spans="1:8">
      <c r="A120" s="96">
        <v>2030200</v>
      </c>
      <c r="B120" s="177" t="s">
        <v>51</v>
      </c>
      <c r="C120" s="178"/>
      <c r="D120" s="123"/>
      <c r="E120" s="97"/>
      <c r="F120" s="105"/>
      <c r="G120" s="97"/>
      <c r="H120" s="97"/>
    </row>
    <row r="121" spans="1:8">
      <c r="A121" s="87">
        <v>2030201</v>
      </c>
      <c r="B121" s="179" t="s">
        <v>53</v>
      </c>
      <c r="C121" s="180"/>
      <c r="D121" s="124">
        <v>70070129</v>
      </c>
      <c r="E121" s="91" t="s">
        <v>33</v>
      </c>
      <c r="F121" s="89">
        <v>6.3</v>
      </c>
      <c r="G121" s="89"/>
      <c r="H121" s="90"/>
    </row>
    <row r="122" spans="1:8">
      <c r="A122" s="96">
        <v>2030300</v>
      </c>
      <c r="B122" s="177" t="s">
        <v>54</v>
      </c>
      <c r="C122" s="178"/>
      <c r="D122" s="123"/>
      <c r="E122" s="97"/>
      <c r="F122" s="105"/>
      <c r="G122" s="97"/>
      <c r="H122" s="97"/>
    </row>
    <row r="123" spans="1:8">
      <c r="A123" s="87">
        <v>2030301</v>
      </c>
      <c r="B123" s="179" t="s">
        <v>55</v>
      </c>
      <c r="C123" s="180"/>
      <c r="D123" s="124">
        <v>70070135</v>
      </c>
      <c r="E123" s="88" t="s">
        <v>56</v>
      </c>
      <c r="F123" s="89">
        <v>320</v>
      </c>
      <c r="G123" s="89"/>
      <c r="H123" s="90"/>
    </row>
    <row r="124" spans="1:8">
      <c r="A124" s="96">
        <v>2030400</v>
      </c>
      <c r="B124" s="177" t="s">
        <v>58</v>
      </c>
      <c r="C124" s="178"/>
      <c r="D124" s="126"/>
      <c r="E124" s="100"/>
      <c r="F124" s="107"/>
      <c r="G124" s="100"/>
      <c r="H124" s="100"/>
    </row>
    <row r="125" spans="1:8">
      <c r="A125" s="87">
        <v>2030401</v>
      </c>
      <c r="B125" s="179" t="s">
        <v>59</v>
      </c>
      <c r="C125" s="180"/>
      <c r="D125" s="124">
        <v>70070143</v>
      </c>
      <c r="E125" s="91" t="s">
        <v>35</v>
      </c>
      <c r="F125" s="89">
        <v>2</v>
      </c>
      <c r="G125" s="89"/>
      <c r="H125" s="89"/>
    </row>
    <row r="126" spans="1:8">
      <c r="A126" s="96">
        <v>2030500</v>
      </c>
      <c r="B126" s="177" t="s">
        <v>62</v>
      </c>
      <c r="C126" s="178"/>
      <c r="D126" s="126"/>
      <c r="E126" s="100"/>
      <c r="F126" s="107"/>
      <c r="G126" s="100"/>
      <c r="H126" s="100"/>
    </row>
    <row r="127" spans="1:8">
      <c r="A127" s="87">
        <v>2030501</v>
      </c>
      <c r="B127" s="179" t="s">
        <v>63</v>
      </c>
      <c r="C127" s="180"/>
      <c r="D127" s="124">
        <v>70070149</v>
      </c>
      <c r="E127" s="91" t="s">
        <v>35</v>
      </c>
      <c r="F127" s="89">
        <v>4</v>
      </c>
      <c r="G127" s="89"/>
      <c r="H127" s="90"/>
    </row>
    <row r="128" spans="1:8">
      <c r="A128" s="96">
        <v>2030600</v>
      </c>
      <c r="B128" s="177" t="s">
        <v>64</v>
      </c>
      <c r="C128" s="178"/>
      <c r="D128" s="123"/>
      <c r="E128" s="97"/>
      <c r="F128" s="105"/>
      <c r="G128" s="97"/>
      <c r="H128" s="97"/>
    </row>
    <row r="129" spans="1:8">
      <c r="A129" s="87">
        <v>2030601</v>
      </c>
      <c r="B129" s="179" t="s">
        <v>113</v>
      </c>
      <c r="C129" s="180"/>
      <c r="D129" s="124">
        <v>70070221</v>
      </c>
      <c r="E129" s="88" t="s">
        <v>66</v>
      </c>
      <c r="F129" s="89">
        <v>15</v>
      </c>
      <c r="G129" s="90"/>
      <c r="H129" s="90"/>
    </row>
    <row r="130" spans="1:8">
      <c r="A130" s="96">
        <v>2030700</v>
      </c>
      <c r="B130" s="177" t="s">
        <v>67</v>
      </c>
      <c r="C130" s="178"/>
      <c r="D130" s="123"/>
      <c r="E130" s="97"/>
      <c r="F130" s="105"/>
      <c r="G130" s="97"/>
      <c r="H130" s="97"/>
    </row>
    <row r="131" spans="1:8">
      <c r="A131" s="87">
        <v>2030701</v>
      </c>
      <c r="B131" s="179" t="s">
        <v>114</v>
      </c>
      <c r="C131" s="180"/>
      <c r="D131" s="124">
        <v>70070231</v>
      </c>
      <c r="E131" s="88" t="s">
        <v>66</v>
      </c>
      <c r="F131" s="89">
        <v>2</v>
      </c>
      <c r="G131" s="89"/>
      <c r="H131" s="89"/>
    </row>
    <row r="132" spans="1:8">
      <c r="A132" s="171"/>
      <c r="B132" s="172"/>
      <c r="C132" s="172"/>
      <c r="D132" s="172"/>
      <c r="E132" s="172"/>
      <c r="F132" s="172"/>
      <c r="G132" s="172"/>
      <c r="H132" s="173"/>
    </row>
    <row r="133" spans="1:8" ht="12.75" customHeight="1">
      <c r="A133" s="117">
        <v>2040000</v>
      </c>
      <c r="B133" s="183" t="s">
        <v>115</v>
      </c>
      <c r="C133" s="184"/>
      <c r="D133" s="127"/>
      <c r="E133" s="118"/>
      <c r="F133" s="119"/>
      <c r="G133" s="118"/>
      <c r="H133" s="115">
        <f>SUM(H134:H136)</f>
        <v>0</v>
      </c>
    </row>
    <row r="134" spans="1:8" ht="12.75" customHeight="1">
      <c r="A134" s="96">
        <v>2040100</v>
      </c>
      <c r="B134" s="177" t="s">
        <v>116</v>
      </c>
      <c r="C134" s="178"/>
      <c r="D134" s="123"/>
      <c r="E134" s="97"/>
      <c r="F134" s="105"/>
      <c r="G134" s="97"/>
      <c r="H134" s="97"/>
    </row>
    <row r="135" spans="1:8">
      <c r="A135" s="87">
        <v>2040101</v>
      </c>
      <c r="B135" s="179" t="s">
        <v>117</v>
      </c>
      <c r="C135" s="180"/>
      <c r="D135" s="124">
        <v>523214</v>
      </c>
      <c r="E135" s="91" t="s">
        <v>73</v>
      </c>
      <c r="F135" s="89">
        <v>1</v>
      </c>
      <c r="G135" s="89"/>
      <c r="H135" s="89"/>
    </row>
    <row r="136" spans="1:8">
      <c r="A136" s="171"/>
      <c r="B136" s="172"/>
      <c r="C136" s="172"/>
      <c r="D136" s="172"/>
      <c r="E136" s="172"/>
      <c r="F136" s="172"/>
      <c r="G136" s="172"/>
      <c r="H136" s="173"/>
    </row>
    <row r="137" spans="1:8" ht="12.75" customHeight="1">
      <c r="A137" s="174" t="s">
        <v>145</v>
      </c>
      <c r="B137" s="175"/>
      <c r="C137" s="175"/>
      <c r="D137" s="175"/>
      <c r="E137" s="175"/>
      <c r="F137" s="175"/>
      <c r="G137" s="176"/>
      <c r="H137" s="122">
        <f>H106+H110+H117+H133</f>
        <v>0</v>
      </c>
    </row>
    <row r="138" spans="1:8">
      <c r="A138" s="171"/>
      <c r="B138" s="172"/>
      <c r="C138" s="172"/>
      <c r="D138" s="172"/>
      <c r="E138" s="172"/>
      <c r="F138" s="172"/>
      <c r="G138" s="172"/>
      <c r="H138" s="173"/>
    </row>
    <row r="139" spans="1:8" ht="12.75" customHeight="1">
      <c r="A139" s="145">
        <v>3000000</v>
      </c>
      <c r="B139" s="168" t="s">
        <v>118</v>
      </c>
      <c r="C139" s="169"/>
      <c r="D139" s="169"/>
      <c r="E139" s="169"/>
      <c r="F139" s="169"/>
      <c r="G139" s="169"/>
      <c r="H139" s="170"/>
    </row>
    <row r="140" spans="1:8" ht="12.75" customHeight="1">
      <c r="A140" s="96">
        <v>3010000</v>
      </c>
      <c r="B140" s="177" t="s">
        <v>26</v>
      </c>
      <c r="C140" s="178"/>
      <c r="D140" s="123"/>
      <c r="E140" s="97"/>
      <c r="F140" s="105"/>
      <c r="G140" s="97"/>
      <c r="H140" s="134">
        <f>H142</f>
        <v>0</v>
      </c>
    </row>
    <row r="141" spans="1:8">
      <c r="A141" s="96">
        <v>3010100</v>
      </c>
      <c r="B141" s="177" t="s">
        <v>27</v>
      </c>
      <c r="C141" s="178"/>
      <c r="D141" s="123"/>
      <c r="E141" s="97"/>
      <c r="F141" s="105"/>
      <c r="G141" s="97"/>
      <c r="H141" s="97"/>
    </row>
    <row r="142" spans="1:8">
      <c r="A142" s="87">
        <v>3010101</v>
      </c>
      <c r="B142" s="179" t="s">
        <v>119</v>
      </c>
      <c r="C142" s="180"/>
      <c r="D142" s="124">
        <v>70010002</v>
      </c>
      <c r="E142" s="91" t="s">
        <v>48</v>
      </c>
      <c r="F142" s="89">
        <v>38</v>
      </c>
      <c r="G142" s="89"/>
      <c r="H142" s="89"/>
    </row>
    <row r="143" spans="1:8">
      <c r="A143" s="87"/>
      <c r="B143" s="179"/>
      <c r="C143" s="180"/>
      <c r="D143" s="124"/>
      <c r="E143" s="91"/>
      <c r="F143" s="89"/>
      <c r="G143" s="89"/>
      <c r="H143" s="89"/>
    </row>
    <row r="144" spans="1:8" ht="12.75" customHeight="1">
      <c r="A144" s="117">
        <v>3020000</v>
      </c>
      <c r="B144" s="183" t="s">
        <v>30</v>
      </c>
      <c r="C144" s="184"/>
      <c r="D144" s="127"/>
      <c r="E144" s="118"/>
      <c r="F144" s="119"/>
      <c r="G144" s="118"/>
      <c r="H144" s="115">
        <f>SUM(H145:H148)</f>
        <v>0</v>
      </c>
    </row>
    <row r="145" spans="1:8" ht="12.75" customHeight="1">
      <c r="A145" s="96">
        <v>3020100</v>
      </c>
      <c r="B145" s="177" t="s">
        <v>120</v>
      </c>
      <c r="C145" s="178"/>
      <c r="D145" s="123"/>
      <c r="E145" s="97"/>
      <c r="F145" s="105"/>
      <c r="G145" s="97"/>
      <c r="H145" s="97"/>
    </row>
    <row r="146" spans="1:8">
      <c r="A146" s="87">
        <v>3020101</v>
      </c>
      <c r="B146" s="179" t="s">
        <v>121</v>
      </c>
      <c r="C146" s="180"/>
      <c r="D146" s="124">
        <v>70030081</v>
      </c>
      <c r="E146" s="91" t="s">
        <v>35</v>
      </c>
      <c r="F146" s="89">
        <v>28.69</v>
      </c>
      <c r="G146" s="89"/>
      <c r="H146" s="89"/>
    </row>
    <row r="147" spans="1:8">
      <c r="A147" s="96">
        <v>3020200</v>
      </c>
      <c r="B147" s="177" t="s">
        <v>40</v>
      </c>
      <c r="C147" s="178"/>
      <c r="D147" s="123"/>
      <c r="E147" s="97"/>
      <c r="F147" s="105"/>
      <c r="G147" s="97"/>
      <c r="H147" s="97"/>
    </row>
    <row r="148" spans="1:8">
      <c r="A148" s="87">
        <v>3020201</v>
      </c>
      <c r="B148" s="179" t="s">
        <v>41</v>
      </c>
      <c r="C148" s="180"/>
      <c r="D148" s="124">
        <v>70030031</v>
      </c>
      <c r="E148" s="91" t="s">
        <v>35</v>
      </c>
      <c r="F148" s="89">
        <v>28.02</v>
      </c>
      <c r="G148" s="89"/>
      <c r="H148" s="89"/>
    </row>
    <row r="149" spans="1:8">
      <c r="A149" s="171"/>
      <c r="B149" s="172"/>
      <c r="C149" s="172"/>
      <c r="D149" s="172"/>
      <c r="E149" s="172"/>
      <c r="F149" s="172"/>
      <c r="G149" s="172"/>
      <c r="H149" s="173"/>
    </row>
    <row r="150" spans="1:8" ht="12.75" customHeight="1">
      <c r="A150" s="117">
        <v>3030000</v>
      </c>
      <c r="B150" s="183" t="s">
        <v>122</v>
      </c>
      <c r="C150" s="184"/>
      <c r="D150" s="127"/>
      <c r="E150" s="118"/>
      <c r="F150" s="119"/>
      <c r="G150" s="118"/>
      <c r="H150" s="115">
        <f>SUM(H151:H152)</f>
        <v>0</v>
      </c>
    </row>
    <row r="151" spans="1:8" ht="12.75" customHeight="1">
      <c r="A151" s="96">
        <v>3030100</v>
      </c>
      <c r="B151" s="177" t="s">
        <v>123</v>
      </c>
      <c r="C151" s="178"/>
      <c r="D151" s="123"/>
      <c r="E151" s="97"/>
      <c r="F151" s="105"/>
      <c r="G151" s="97"/>
      <c r="H151" s="97"/>
    </row>
    <row r="152" spans="1:8">
      <c r="A152" s="87">
        <v>3030101</v>
      </c>
      <c r="B152" s="179" t="s">
        <v>124</v>
      </c>
      <c r="C152" s="180"/>
      <c r="D152" s="124">
        <v>70040009</v>
      </c>
      <c r="E152" s="91" t="s">
        <v>33</v>
      </c>
      <c r="F152" s="89">
        <v>114.76</v>
      </c>
      <c r="G152" s="89"/>
      <c r="H152" s="89"/>
    </row>
    <row r="153" spans="1:8" ht="12.75" customHeight="1">
      <c r="A153" s="171"/>
      <c r="B153" s="172"/>
      <c r="C153" s="172"/>
      <c r="D153" s="172"/>
      <c r="E153" s="172"/>
      <c r="F153" s="172"/>
      <c r="G153" s="172"/>
      <c r="H153" s="173"/>
    </row>
    <row r="154" spans="1:8" ht="12.75" customHeight="1">
      <c r="A154" s="117">
        <v>3040000</v>
      </c>
      <c r="B154" s="183" t="s">
        <v>125</v>
      </c>
      <c r="C154" s="184"/>
      <c r="D154" s="127"/>
      <c r="E154" s="118"/>
      <c r="F154" s="119"/>
      <c r="G154" s="118"/>
      <c r="H154" s="115">
        <f>SUM(H155:H156)</f>
        <v>0</v>
      </c>
    </row>
    <row r="155" spans="1:8" ht="12.75" customHeight="1">
      <c r="A155" s="96">
        <v>3040100</v>
      </c>
      <c r="B155" s="177" t="s">
        <v>126</v>
      </c>
      <c r="C155" s="178"/>
      <c r="D155" s="123"/>
      <c r="E155" s="97"/>
      <c r="F155" s="105"/>
      <c r="G155" s="97"/>
      <c r="H155" s="97"/>
    </row>
    <row r="156" spans="1:8">
      <c r="A156" s="87">
        <v>3040101</v>
      </c>
      <c r="B156" s="179" t="s">
        <v>127</v>
      </c>
      <c r="C156" s="180"/>
      <c r="D156" s="124">
        <v>70080096</v>
      </c>
      <c r="E156" s="91" t="s">
        <v>48</v>
      </c>
      <c r="F156" s="89">
        <v>38</v>
      </c>
      <c r="G156" s="89"/>
      <c r="H156" s="89"/>
    </row>
    <row r="157" spans="1:8">
      <c r="A157" s="171"/>
      <c r="B157" s="172"/>
      <c r="C157" s="172"/>
      <c r="D157" s="172"/>
      <c r="E157" s="172"/>
      <c r="F157" s="172"/>
      <c r="G157" s="172"/>
      <c r="H157" s="173"/>
    </row>
    <row r="158" spans="1:8" ht="12.75" customHeight="1">
      <c r="A158" s="117">
        <v>3050000</v>
      </c>
      <c r="B158" s="183" t="s">
        <v>115</v>
      </c>
      <c r="C158" s="184"/>
      <c r="D158" s="127"/>
      <c r="E158" s="118"/>
      <c r="F158" s="119"/>
      <c r="G158" s="118"/>
      <c r="H158" s="115">
        <f>SUM(H159:H160)</f>
        <v>0</v>
      </c>
    </row>
    <row r="159" spans="1:8" ht="12.75" customHeight="1">
      <c r="A159" s="96">
        <v>3050100</v>
      </c>
      <c r="B159" s="177" t="s">
        <v>116</v>
      </c>
      <c r="C159" s="178"/>
      <c r="D159" s="123"/>
      <c r="E159" s="97"/>
      <c r="F159" s="105"/>
      <c r="G159" s="97"/>
      <c r="H159" s="97"/>
    </row>
    <row r="160" spans="1:8">
      <c r="A160" s="87">
        <v>3050101</v>
      </c>
      <c r="B160" s="179" t="s">
        <v>128</v>
      </c>
      <c r="C160" s="180"/>
      <c r="D160" s="124">
        <v>523210</v>
      </c>
      <c r="E160" s="91" t="s">
        <v>73</v>
      </c>
      <c r="F160" s="89">
        <v>1</v>
      </c>
      <c r="G160" s="89"/>
      <c r="H160" s="89"/>
    </row>
    <row r="161" spans="1:8">
      <c r="A161" s="171"/>
      <c r="B161" s="172"/>
      <c r="C161" s="172"/>
      <c r="D161" s="172"/>
      <c r="E161" s="172"/>
      <c r="F161" s="172"/>
      <c r="G161" s="172"/>
      <c r="H161" s="173"/>
    </row>
    <row r="162" spans="1:8" ht="12.75" customHeight="1">
      <c r="A162" s="174" t="s">
        <v>146</v>
      </c>
      <c r="B162" s="175"/>
      <c r="C162" s="175"/>
      <c r="D162" s="175"/>
      <c r="E162" s="175"/>
      <c r="F162" s="175"/>
      <c r="G162" s="176"/>
      <c r="H162" s="122">
        <f>H140+H144+H150+H154+H158</f>
        <v>0</v>
      </c>
    </row>
    <row r="163" spans="1:8" ht="12.75" customHeight="1">
      <c r="A163" s="112"/>
      <c r="B163" s="113"/>
      <c r="C163" s="113"/>
      <c r="D163" s="113"/>
      <c r="E163" s="113"/>
      <c r="F163" s="113"/>
      <c r="G163" s="113"/>
      <c r="H163" s="114"/>
    </row>
    <row r="164" spans="1:8" ht="12.75" customHeight="1">
      <c r="A164" s="145">
        <v>4000000</v>
      </c>
      <c r="B164" s="168" t="s">
        <v>129</v>
      </c>
      <c r="C164" s="169"/>
      <c r="D164" s="169"/>
      <c r="E164" s="169"/>
      <c r="F164" s="169"/>
      <c r="G164" s="169"/>
      <c r="H164" s="170"/>
    </row>
    <row r="165" spans="1:8" ht="12.75" customHeight="1">
      <c r="A165" s="112"/>
      <c r="B165" s="113"/>
      <c r="C165" s="113"/>
      <c r="D165" s="113"/>
      <c r="E165" s="113"/>
      <c r="F165" s="113"/>
      <c r="G165" s="113"/>
      <c r="H165" s="114"/>
    </row>
    <row r="166" spans="1:8" ht="12.75" customHeight="1">
      <c r="A166" s="94">
        <v>4010000</v>
      </c>
      <c r="B166" s="181" t="s">
        <v>26</v>
      </c>
      <c r="C166" s="182"/>
      <c r="D166" s="130"/>
      <c r="E166" s="98"/>
      <c r="F166" s="116"/>
      <c r="G166" s="98"/>
      <c r="H166" s="115">
        <f>SUM(H167:H168)</f>
        <v>0</v>
      </c>
    </row>
    <row r="167" spans="1:8">
      <c r="A167" s="96">
        <v>4010100</v>
      </c>
      <c r="B167" s="177" t="s">
        <v>27</v>
      </c>
      <c r="C167" s="178"/>
      <c r="D167" s="126"/>
      <c r="E167" s="100"/>
      <c r="F167" s="107"/>
      <c r="G167" s="100"/>
      <c r="H167" s="100"/>
    </row>
    <row r="168" spans="1:8">
      <c r="A168" s="87">
        <v>4010101</v>
      </c>
      <c r="B168" s="179" t="s">
        <v>119</v>
      </c>
      <c r="C168" s="180"/>
      <c r="D168" s="124">
        <v>70010002</v>
      </c>
      <c r="E168" s="91" t="s">
        <v>48</v>
      </c>
      <c r="F168" s="89">
        <v>803.4</v>
      </c>
      <c r="G168" s="89"/>
      <c r="H168" s="89"/>
    </row>
    <row r="169" spans="1:8">
      <c r="A169" s="171"/>
      <c r="B169" s="172"/>
      <c r="C169" s="172"/>
      <c r="D169" s="172"/>
      <c r="E169" s="172"/>
      <c r="F169" s="172"/>
      <c r="G169" s="172"/>
      <c r="H169" s="173"/>
    </row>
    <row r="170" spans="1:8" ht="12.75" customHeight="1">
      <c r="A170" s="117">
        <v>4020000</v>
      </c>
      <c r="B170" s="183" t="s">
        <v>30</v>
      </c>
      <c r="C170" s="184"/>
      <c r="D170" s="127"/>
      <c r="E170" s="118"/>
      <c r="F170" s="119"/>
      <c r="G170" s="118"/>
      <c r="H170" s="115">
        <f>SUM(H171:H174)</f>
        <v>0</v>
      </c>
    </row>
    <row r="171" spans="1:8" ht="12.75" customHeight="1">
      <c r="A171" s="96">
        <v>4020100</v>
      </c>
      <c r="B171" s="177" t="s">
        <v>120</v>
      </c>
      <c r="C171" s="178"/>
      <c r="D171" s="123"/>
      <c r="E171" s="97"/>
      <c r="F171" s="105"/>
      <c r="G171" s="97"/>
      <c r="H171" s="97"/>
    </row>
    <row r="172" spans="1:8">
      <c r="A172" s="87">
        <v>4020101</v>
      </c>
      <c r="B172" s="179" t="s">
        <v>121</v>
      </c>
      <c r="C172" s="180"/>
      <c r="D172" s="124">
        <v>70030081</v>
      </c>
      <c r="E172" s="91" t="s">
        <v>35</v>
      </c>
      <c r="F172" s="89">
        <v>516.29999999999995</v>
      </c>
      <c r="G172" s="89"/>
      <c r="H172" s="90"/>
    </row>
    <row r="173" spans="1:8">
      <c r="A173" s="96">
        <v>4020200</v>
      </c>
      <c r="B173" s="177" t="s">
        <v>40</v>
      </c>
      <c r="C173" s="178"/>
      <c r="D173" s="126"/>
      <c r="E173" s="100"/>
      <c r="F173" s="107"/>
      <c r="G173" s="100"/>
      <c r="H173" s="100"/>
    </row>
    <row r="174" spans="1:8">
      <c r="A174" s="87">
        <v>4020201</v>
      </c>
      <c r="B174" s="179" t="s">
        <v>41</v>
      </c>
      <c r="C174" s="180"/>
      <c r="D174" s="124">
        <v>70030031</v>
      </c>
      <c r="E174" s="91" t="s">
        <v>35</v>
      </c>
      <c r="F174" s="89">
        <v>510.03</v>
      </c>
      <c r="G174" s="89"/>
      <c r="H174" s="90"/>
    </row>
    <row r="175" spans="1:8">
      <c r="A175" s="171"/>
      <c r="B175" s="172"/>
      <c r="C175" s="172"/>
      <c r="D175" s="172"/>
      <c r="E175" s="172"/>
      <c r="F175" s="172"/>
      <c r="G175" s="172"/>
      <c r="H175" s="173"/>
    </row>
    <row r="176" spans="1:8" ht="12.75" customHeight="1">
      <c r="A176" s="117">
        <v>4030000</v>
      </c>
      <c r="B176" s="183" t="s">
        <v>122</v>
      </c>
      <c r="C176" s="184"/>
      <c r="D176" s="127"/>
      <c r="E176" s="118"/>
      <c r="F176" s="119"/>
      <c r="G176" s="118"/>
      <c r="H176" s="115">
        <f>SUM(H177:H178)</f>
        <v>0</v>
      </c>
    </row>
    <row r="177" spans="1:8" ht="12.75" customHeight="1">
      <c r="A177" s="96">
        <v>4030100</v>
      </c>
      <c r="B177" s="177" t="s">
        <v>123</v>
      </c>
      <c r="C177" s="178"/>
      <c r="D177" s="123"/>
      <c r="E177" s="97"/>
      <c r="F177" s="105"/>
      <c r="G177" s="97"/>
      <c r="H177" s="97"/>
    </row>
    <row r="178" spans="1:8">
      <c r="A178" s="87">
        <v>4030101</v>
      </c>
      <c r="B178" s="179" t="s">
        <v>124</v>
      </c>
      <c r="C178" s="180"/>
      <c r="D178" s="124">
        <v>70040009</v>
      </c>
      <c r="E178" s="91" t="s">
        <v>33</v>
      </c>
      <c r="F178" s="90">
        <v>1935.91</v>
      </c>
      <c r="G178" s="89"/>
      <c r="H178" s="90"/>
    </row>
    <row r="179" spans="1:8">
      <c r="A179" s="171"/>
      <c r="B179" s="172"/>
      <c r="C179" s="172"/>
      <c r="D179" s="172"/>
      <c r="E179" s="172"/>
      <c r="F179" s="172"/>
      <c r="G179" s="172"/>
      <c r="H179" s="173"/>
    </row>
    <row r="180" spans="1:8" ht="12.75" customHeight="1">
      <c r="A180" s="117">
        <v>4040000</v>
      </c>
      <c r="B180" s="183" t="s">
        <v>45</v>
      </c>
      <c r="C180" s="184"/>
      <c r="D180" s="127"/>
      <c r="E180" s="118"/>
      <c r="F180" s="119"/>
      <c r="G180" s="118"/>
      <c r="H180" s="115">
        <f>SUM(H181:H183)</f>
        <v>0</v>
      </c>
    </row>
    <row r="181" spans="1:8" ht="12.75" customHeight="1">
      <c r="A181" s="96">
        <v>4040100</v>
      </c>
      <c r="B181" s="177" t="s">
        <v>67</v>
      </c>
      <c r="C181" s="178"/>
      <c r="D181" s="123"/>
      <c r="E181" s="97"/>
      <c r="F181" s="105"/>
      <c r="G181" s="97"/>
      <c r="H181" s="97"/>
    </row>
    <row r="182" spans="1:8">
      <c r="A182" s="87">
        <v>4040101</v>
      </c>
      <c r="B182" s="179" t="s">
        <v>130</v>
      </c>
      <c r="C182" s="180"/>
      <c r="D182" s="124">
        <v>508802</v>
      </c>
      <c r="E182" s="91" t="s">
        <v>66</v>
      </c>
      <c r="F182" s="89">
        <v>1</v>
      </c>
      <c r="G182" s="90"/>
      <c r="H182" s="90"/>
    </row>
    <row r="183" spans="1:8">
      <c r="A183" s="87">
        <v>4040102</v>
      </c>
      <c r="B183" s="179" t="s">
        <v>131</v>
      </c>
      <c r="C183" s="180"/>
      <c r="D183" s="124">
        <v>508803</v>
      </c>
      <c r="E183" s="91" t="s">
        <v>66</v>
      </c>
      <c r="F183" s="89">
        <v>1</v>
      </c>
      <c r="G183" s="90"/>
      <c r="H183" s="90"/>
    </row>
    <row r="184" spans="1:8">
      <c r="A184" s="171"/>
      <c r="B184" s="172"/>
      <c r="C184" s="172"/>
      <c r="D184" s="172"/>
      <c r="E184" s="172"/>
      <c r="F184" s="172"/>
      <c r="G184" s="172"/>
      <c r="H184" s="173"/>
    </row>
    <row r="185" spans="1:8" ht="12.75" customHeight="1">
      <c r="A185" s="117">
        <v>4050000</v>
      </c>
      <c r="B185" s="183" t="s">
        <v>125</v>
      </c>
      <c r="C185" s="184"/>
      <c r="D185" s="127"/>
      <c r="E185" s="118"/>
      <c r="F185" s="119"/>
      <c r="G185" s="118"/>
      <c r="H185" s="115">
        <f>SUM(H186:H187)</f>
        <v>0</v>
      </c>
    </row>
    <row r="186" spans="1:8" ht="12.75" customHeight="1">
      <c r="A186" s="96">
        <v>4050100</v>
      </c>
      <c r="B186" s="177" t="s">
        <v>126</v>
      </c>
      <c r="C186" s="178"/>
      <c r="D186" s="123"/>
      <c r="E186" s="97"/>
      <c r="F186" s="105"/>
      <c r="G186" s="97"/>
      <c r="H186" s="97"/>
    </row>
    <row r="187" spans="1:8">
      <c r="A187" s="87">
        <v>4050101</v>
      </c>
      <c r="B187" s="179" t="s">
        <v>132</v>
      </c>
      <c r="C187" s="180"/>
      <c r="D187" s="124">
        <v>70080095</v>
      </c>
      <c r="E187" s="91" t="s">
        <v>48</v>
      </c>
      <c r="F187" s="89">
        <v>803.4</v>
      </c>
      <c r="G187" s="89"/>
      <c r="H187" s="90"/>
    </row>
    <row r="188" spans="1:8">
      <c r="A188" s="171"/>
      <c r="B188" s="172"/>
      <c r="C188" s="172"/>
      <c r="D188" s="172"/>
      <c r="E188" s="172"/>
      <c r="F188" s="172"/>
      <c r="G188" s="172"/>
      <c r="H188" s="173"/>
    </row>
    <row r="189" spans="1:8" ht="12.75" customHeight="1">
      <c r="A189" s="117">
        <v>4060000</v>
      </c>
      <c r="B189" s="183" t="s">
        <v>74</v>
      </c>
      <c r="C189" s="184"/>
      <c r="D189" s="127"/>
      <c r="E189" s="118"/>
      <c r="F189" s="119"/>
      <c r="G189" s="118"/>
      <c r="H189" s="115">
        <f>SUM(H190:H195)</f>
        <v>0</v>
      </c>
    </row>
    <row r="190" spans="1:8" ht="12.75" customHeight="1">
      <c r="A190" s="96">
        <v>4060100</v>
      </c>
      <c r="B190" s="177" t="s">
        <v>133</v>
      </c>
      <c r="C190" s="178"/>
      <c r="D190" s="123"/>
      <c r="E190" s="97"/>
      <c r="F190" s="105"/>
      <c r="G190" s="97"/>
      <c r="H190" s="97"/>
    </row>
    <row r="191" spans="1:8">
      <c r="A191" s="87">
        <v>4060101</v>
      </c>
      <c r="B191" s="179" t="s">
        <v>134</v>
      </c>
      <c r="C191" s="180"/>
      <c r="D191" s="124">
        <v>70090027</v>
      </c>
      <c r="E191" s="91" t="s">
        <v>33</v>
      </c>
      <c r="F191" s="89">
        <v>47.06</v>
      </c>
      <c r="G191" s="89"/>
      <c r="H191" s="89"/>
    </row>
    <row r="192" spans="1:8">
      <c r="A192" s="87">
        <v>4060102</v>
      </c>
      <c r="B192" s="179" t="s">
        <v>135</v>
      </c>
      <c r="C192" s="180"/>
      <c r="D192" s="124">
        <v>70090028</v>
      </c>
      <c r="E192" s="91" t="s">
        <v>33</v>
      </c>
      <c r="F192" s="89">
        <v>16</v>
      </c>
      <c r="G192" s="89"/>
      <c r="H192" s="89"/>
    </row>
    <row r="193" spans="1:8">
      <c r="A193" s="96">
        <v>4060200</v>
      </c>
      <c r="B193" s="177" t="s">
        <v>136</v>
      </c>
      <c r="C193" s="178"/>
      <c r="D193" s="126"/>
      <c r="E193" s="100"/>
      <c r="F193" s="107"/>
      <c r="G193" s="100"/>
      <c r="H193" s="100"/>
    </row>
    <row r="194" spans="1:8">
      <c r="A194" s="87">
        <v>4060201</v>
      </c>
      <c r="B194" s="179" t="s">
        <v>137</v>
      </c>
      <c r="C194" s="180"/>
      <c r="D194" s="124">
        <v>70090077</v>
      </c>
      <c r="E194" s="91" t="s">
        <v>33</v>
      </c>
      <c r="F194" s="89">
        <v>16</v>
      </c>
      <c r="G194" s="89"/>
      <c r="H194" s="89"/>
    </row>
    <row r="195" spans="1:8">
      <c r="A195" s="87">
        <v>4060202</v>
      </c>
      <c r="B195" s="179" t="s">
        <v>138</v>
      </c>
      <c r="C195" s="180"/>
      <c r="D195" s="124">
        <v>511251</v>
      </c>
      <c r="E195" s="91" t="s">
        <v>33</v>
      </c>
      <c r="F195" s="89">
        <v>47.06</v>
      </c>
      <c r="G195" s="89"/>
      <c r="H195" s="90"/>
    </row>
    <row r="196" spans="1:8">
      <c r="A196" s="171"/>
      <c r="B196" s="172"/>
      <c r="C196" s="172"/>
      <c r="D196" s="172"/>
      <c r="E196" s="172"/>
      <c r="F196" s="172"/>
      <c r="G196" s="172"/>
      <c r="H196" s="173"/>
    </row>
    <row r="197" spans="1:8" ht="12.75" customHeight="1">
      <c r="A197" s="117">
        <v>4070000</v>
      </c>
      <c r="B197" s="183" t="s">
        <v>149</v>
      </c>
      <c r="C197" s="184"/>
      <c r="D197" s="127"/>
      <c r="E197" s="118"/>
      <c r="F197" s="119"/>
      <c r="G197" s="118"/>
      <c r="H197" s="115">
        <f>SUM(H198:H201)</f>
        <v>0</v>
      </c>
    </row>
    <row r="198" spans="1:8" ht="12.75" customHeight="1">
      <c r="A198" s="96">
        <v>4060100</v>
      </c>
      <c r="B198" s="177" t="s">
        <v>133</v>
      </c>
      <c r="C198" s="178"/>
      <c r="D198" s="123"/>
      <c r="E198" s="97"/>
      <c r="F198" s="105"/>
      <c r="G198" s="97"/>
      <c r="H198" s="97"/>
    </row>
    <row r="199" spans="1:8">
      <c r="A199" s="87">
        <v>4070101</v>
      </c>
      <c r="B199" s="179" t="s">
        <v>139</v>
      </c>
      <c r="C199" s="180"/>
      <c r="D199" s="124">
        <v>523211</v>
      </c>
      <c r="E199" s="91" t="s">
        <v>73</v>
      </c>
      <c r="F199" s="89">
        <v>1</v>
      </c>
      <c r="G199" s="90"/>
      <c r="H199" s="90"/>
    </row>
    <row r="200" spans="1:8">
      <c r="A200" s="87">
        <v>4070102</v>
      </c>
      <c r="B200" s="179" t="s">
        <v>140</v>
      </c>
      <c r="C200" s="180"/>
      <c r="D200" s="124">
        <v>523212</v>
      </c>
      <c r="E200" s="91" t="s">
        <v>73</v>
      </c>
      <c r="F200" s="89">
        <v>1</v>
      </c>
      <c r="G200" s="90"/>
      <c r="H200" s="90"/>
    </row>
    <row r="201" spans="1:8">
      <c r="A201" s="87">
        <v>4070103</v>
      </c>
      <c r="B201" s="179" t="s">
        <v>141</v>
      </c>
      <c r="C201" s="180"/>
      <c r="D201" s="124">
        <v>523213</v>
      </c>
      <c r="E201" s="91" t="s">
        <v>73</v>
      </c>
      <c r="F201" s="89">
        <v>1</v>
      </c>
      <c r="G201" s="89"/>
      <c r="H201" s="89"/>
    </row>
    <row r="202" spans="1:8">
      <c r="A202" s="135"/>
      <c r="B202" s="136"/>
      <c r="C202" s="136"/>
      <c r="D202" s="137"/>
      <c r="E202" s="138"/>
      <c r="F202" s="139"/>
      <c r="G202" s="139"/>
      <c r="H202" s="140"/>
    </row>
    <row r="203" spans="1:8" ht="12.75" customHeight="1">
      <c r="A203" s="174" t="s">
        <v>147</v>
      </c>
      <c r="B203" s="175"/>
      <c r="C203" s="175"/>
      <c r="D203" s="175"/>
      <c r="E203" s="175"/>
      <c r="F203" s="175"/>
      <c r="G203" s="176"/>
      <c r="H203" s="122">
        <f>H166+H170+H176+H180+H185+H189+H197</f>
        <v>0</v>
      </c>
    </row>
    <row r="204" spans="1:8" ht="12.75" customHeight="1" thickBot="1">
      <c r="A204" s="141"/>
      <c r="B204" s="142"/>
      <c r="C204" s="142"/>
      <c r="D204" s="142"/>
      <c r="E204" s="142"/>
      <c r="F204" s="142"/>
      <c r="G204" s="142"/>
      <c r="H204" s="143"/>
    </row>
    <row r="205" spans="1:8" ht="12.75" customHeight="1">
      <c r="A205" s="194" t="s">
        <v>151</v>
      </c>
      <c r="B205" s="195"/>
      <c r="C205" s="195"/>
      <c r="D205" s="195"/>
      <c r="E205" s="195"/>
      <c r="F205" s="195"/>
      <c r="G205" s="196"/>
      <c r="H205" s="144">
        <f>H102+H137+H162+H203</f>
        <v>0</v>
      </c>
    </row>
    <row r="206" spans="1:8" s="159" customFormat="1" ht="12.75" customHeight="1">
      <c r="A206" s="163" t="s">
        <v>152</v>
      </c>
      <c r="B206" s="163"/>
      <c r="C206" s="163"/>
      <c r="D206" s="163"/>
      <c r="E206" s="163"/>
      <c r="F206" s="163"/>
      <c r="G206" s="162">
        <v>0.22120000000000001</v>
      </c>
      <c r="H206" s="160">
        <f>H205*0.2212</f>
        <v>0</v>
      </c>
    </row>
    <row r="207" spans="1:8" ht="12.75" customHeight="1">
      <c r="A207" s="164" t="s">
        <v>6</v>
      </c>
      <c r="B207" s="164"/>
      <c r="C207" s="164"/>
      <c r="D207" s="164"/>
      <c r="E207" s="164"/>
      <c r="F207" s="164"/>
      <c r="G207" s="164"/>
      <c r="H207" s="144">
        <f>H205+H206</f>
        <v>0</v>
      </c>
    </row>
  </sheetData>
  <mergeCells count="196">
    <mergeCell ref="A203:G203"/>
    <mergeCell ref="A205:G205"/>
    <mergeCell ref="B198:C198"/>
    <mergeCell ref="B199:C199"/>
    <mergeCell ref="B200:C200"/>
    <mergeCell ref="B201:C201"/>
    <mergeCell ref="B192:C192"/>
    <mergeCell ref="B193:C193"/>
    <mergeCell ref="B194:C194"/>
    <mergeCell ref="B195:C195"/>
    <mergeCell ref="A196:H196"/>
    <mergeCell ref="B197:C197"/>
    <mergeCell ref="B186:C186"/>
    <mergeCell ref="B187:C187"/>
    <mergeCell ref="A188:H188"/>
    <mergeCell ref="B189:C189"/>
    <mergeCell ref="B190:C190"/>
    <mergeCell ref="B191:C191"/>
    <mergeCell ref="B180:C180"/>
    <mergeCell ref="B181:C181"/>
    <mergeCell ref="B182:C182"/>
    <mergeCell ref="B183:C183"/>
    <mergeCell ref="A184:H184"/>
    <mergeCell ref="B185:C185"/>
    <mergeCell ref="B174:C174"/>
    <mergeCell ref="A175:H175"/>
    <mergeCell ref="B176:C176"/>
    <mergeCell ref="B177:C177"/>
    <mergeCell ref="B178:C178"/>
    <mergeCell ref="A179:H179"/>
    <mergeCell ref="B168:C168"/>
    <mergeCell ref="A169:H169"/>
    <mergeCell ref="B170:C170"/>
    <mergeCell ref="B171:C171"/>
    <mergeCell ref="B172:C172"/>
    <mergeCell ref="B173:C173"/>
    <mergeCell ref="B160:C160"/>
    <mergeCell ref="A161:H161"/>
    <mergeCell ref="B166:C166"/>
    <mergeCell ref="B167:C167"/>
    <mergeCell ref="B154:C154"/>
    <mergeCell ref="B155:C155"/>
    <mergeCell ref="B156:C156"/>
    <mergeCell ref="A157:H157"/>
    <mergeCell ref="B158:C158"/>
    <mergeCell ref="B159:C159"/>
    <mergeCell ref="A162:G162"/>
    <mergeCell ref="B148:C148"/>
    <mergeCell ref="A149:H149"/>
    <mergeCell ref="B150:C150"/>
    <mergeCell ref="B151:C151"/>
    <mergeCell ref="B152:C152"/>
    <mergeCell ref="A153:H153"/>
    <mergeCell ref="B142:C142"/>
    <mergeCell ref="B144:C144"/>
    <mergeCell ref="B145:C145"/>
    <mergeCell ref="B146:C146"/>
    <mergeCell ref="B147:C147"/>
    <mergeCell ref="B143:C143"/>
    <mergeCell ref="B140:C140"/>
    <mergeCell ref="B141:C141"/>
    <mergeCell ref="B129:C129"/>
    <mergeCell ref="B130:C130"/>
    <mergeCell ref="B131:C131"/>
    <mergeCell ref="A132:H132"/>
    <mergeCell ref="B133:C133"/>
    <mergeCell ref="B134:C134"/>
    <mergeCell ref="A137:G137"/>
    <mergeCell ref="A138:H138"/>
    <mergeCell ref="B128:C128"/>
    <mergeCell ref="B117:C117"/>
    <mergeCell ref="B118:C118"/>
    <mergeCell ref="B119:C119"/>
    <mergeCell ref="B120:C120"/>
    <mergeCell ref="B121:C121"/>
    <mergeCell ref="B122:C122"/>
    <mergeCell ref="B135:C135"/>
    <mergeCell ref="A136:H136"/>
    <mergeCell ref="B98:C98"/>
    <mergeCell ref="B99:C99"/>
    <mergeCell ref="B100:C100"/>
    <mergeCell ref="B101:C101"/>
    <mergeCell ref="B92:C92"/>
    <mergeCell ref="B93:C93"/>
    <mergeCell ref="B95:C95"/>
    <mergeCell ref="B96:C96"/>
    <mergeCell ref="B97:C97"/>
    <mergeCell ref="A94:H94"/>
    <mergeCell ref="B87:C87"/>
    <mergeCell ref="B88:C88"/>
    <mergeCell ref="B89:C89"/>
    <mergeCell ref="B91:C91"/>
    <mergeCell ref="B80:C80"/>
    <mergeCell ref="B81:C81"/>
    <mergeCell ref="B82:C82"/>
    <mergeCell ref="B83:C83"/>
    <mergeCell ref="B84:C84"/>
    <mergeCell ref="B85:C85"/>
    <mergeCell ref="A86:H86"/>
    <mergeCell ref="A90:H90"/>
    <mergeCell ref="B74:C74"/>
    <mergeCell ref="B75:C75"/>
    <mergeCell ref="B76:C76"/>
    <mergeCell ref="B78:C78"/>
    <mergeCell ref="B79:C79"/>
    <mergeCell ref="B68:C68"/>
    <mergeCell ref="B70:C70"/>
    <mergeCell ref="B71:C71"/>
    <mergeCell ref="B72:C72"/>
    <mergeCell ref="B73:C73"/>
    <mergeCell ref="A77:H77"/>
    <mergeCell ref="A69:H69"/>
    <mergeCell ref="B63:C63"/>
    <mergeCell ref="B64:C64"/>
    <mergeCell ref="B65:C65"/>
    <mergeCell ref="B66:C66"/>
    <mergeCell ref="B67:C67"/>
    <mergeCell ref="B56:C56"/>
    <mergeCell ref="B58:C58"/>
    <mergeCell ref="B59:C59"/>
    <mergeCell ref="B60:C60"/>
    <mergeCell ref="B61:C61"/>
    <mergeCell ref="B62:C62"/>
    <mergeCell ref="A57:H57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C6:G6"/>
    <mergeCell ref="C7:G7"/>
    <mergeCell ref="A6:B6"/>
    <mergeCell ref="A7:B7"/>
    <mergeCell ref="B11:C11"/>
    <mergeCell ref="A18:H18"/>
    <mergeCell ref="A14:H14"/>
    <mergeCell ref="B13:H13"/>
    <mergeCell ref="B26:C26"/>
    <mergeCell ref="B20:C20"/>
    <mergeCell ref="B21:C21"/>
    <mergeCell ref="B22:C22"/>
    <mergeCell ref="B23:C23"/>
    <mergeCell ref="B24:C24"/>
    <mergeCell ref="B25:C25"/>
    <mergeCell ref="B34:C34"/>
    <mergeCell ref="B15:C15"/>
    <mergeCell ref="B16:C16"/>
    <mergeCell ref="B17:C17"/>
    <mergeCell ref="B19:C19"/>
    <mergeCell ref="B27:C27"/>
    <mergeCell ref="B28:C28"/>
    <mergeCell ref="B29:C29"/>
    <mergeCell ref="B30:C30"/>
    <mergeCell ref="A31:H31"/>
    <mergeCell ref="B32:C32"/>
    <mergeCell ref="B33:C33"/>
    <mergeCell ref="A206:F206"/>
    <mergeCell ref="A207:G207"/>
    <mergeCell ref="A105:H105"/>
    <mergeCell ref="B164:H164"/>
    <mergeCell ref="B139:H139"/>
    <mergeCell ref="B104:H104"/>
    <mergeCell ref="A116:H116"/>
    <mergeCell ref="A102:G102"/>
    <mergeCell ref="A103:H103"/>
    <mergeCell ref="B111:C111"/>
    <mergeCell ref="B112:C112"/>
    <mergeCell ref="B113:C113"/>
    <mergeCell ref="B114:C114"/>
    <mergeCell ref="B115:C115"/>
    <mergeCell ref="B106:C106"/>
    <mergeCell ref="B107:C107"/>
    <mergeCell ref="B108:C108"/>
    <mergeCell ref="A109:H109"/>
    <mergeCell ref="B110:C110"/>
    <mergeCell ref="B123:C123"/>
    <mergeCell ref="B124:C124"/>
    <mergeCell ref="B125:C125"/>
    <mergeCell ref="B126:C126"/>
    <mergeCell ref="B127:C127"/>
  </mergeCells>
  <pageMargins left="0.51181102362204722" right="0.51181102362204722" top="0.78740157480314965" bottom="0.78740157480314965" header="0.31496062992125984" footer="0.31496062992125984"/>
  <pageSetup paperSize="9" scale="60" orientation="portrait" horizontalDpi="4294967294" verticalDpi="4294967294" r:id="rId1"/>
  <rowBreaks count="2" manualBreakCount="2">
    <brk id="87" max="7" man="1"/>
    <brk id="175" max="7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view="pageBreakPreview" zoomScale="85" zoomScaleNormal="100" zoomScaleSheetLayoutView="85" workbookViewId="0">
      <selection activeCell="B9" sqref="B9:D9"/>
    </sheetView>
  </sheetViews>
  <sheetFormatPr defaultRowHeight="15"/>
  <cols>
    <col min="1" max="1" width="9.140625" style="5"/>
    <col min="2" max="2" width="12.5703125" style="7" customWidth="1"/>
    <col min="3" max="3" width="73.140625" style="7" customWidth="1"/>
    <col min="4" max="4" width="21" style="44" customWidth="1"/>
    <col min="5" max="16384" width="9.140625" style="5"/>
  </cols>
  <sheetData>
    <row r="1" spans="2:7">
      <c r="B1" s="2"/>
      <c r="C1" s="33"/>
      <c r="D1" s="43"/>
      <c r="E1" s="3"/>
      <c r="F1" s="4"/>
      <c r="G1" s="4"/>
    </row>
    <row r="2" spans="2:7" ht="18">
      <c r="B2" s="28"/>
      <c r="C2" s="6" t="s">
        <v>0</v>
      </c>
      <c r="E2" s="7"/>
      <c r="F2" s="6"/>
      <c r="G2" s="6"/>
    </row>
    <row r="3" spans="2:7">
      <c r="B3" s="29"/>
      <c r="C3" s="8" t="s">
        <v>1</v>
      </c>
      <c r="D3" s="45"/>
      <c r="E3" s="8"/>
      <c r="F3" s="8"/>
      <c r="G3" s="8"/>
    </row>
    <row r="4" spans="2:7">
      <c r="B4" s="29"/>
      <c r="C4" s="8" t="s">
        <v>2</v>
      </c>
      <c r="D4" s="45"/>
      <c r="E4" s="8"/>
      <c r="F4" s="8"/>
      <c r="G4" s="8"/>
    </row>
    <row r="5" spans="2:7">
      <c r="B5" s="2"/>
      <c r="C5" s="8"/>
      <c r="D5" s="46"/>
      <c r="E5" s="9"/>
      <c r="F5" s="10"/>
      <c r="G5" s="4"/>
    </row>
    <row r="6" spans="2:7" ht="15.75">
      <c r="B6" s="151" t="s">
        <v>3</v>
      </c>
      <c r="C6" s="57" t="str">
        <f>planilha!C6</f>
        <v>INTERLIGAÇÃO REDE DE ESGOTO AME BOTUCATU À REDE COLETORA SABESP</v>
      </c>
      <c r="D6" s="58"/>
      <c r="E6" s="28"/>
      <c r="F6" s="28"/>
      <c r="G6" s="31"/>
    </row>
    <row r="7" spans="2:7" ht="15.75">
      <c r="B7" s="152" t="s">
        <v>7</v>
      </c>
      <c r="C7" s="199" t="str">
        <f>planilha!C7</f>
        <v>AME - AMBULATÓRIO MÉDICO DE ESPECIALIDADES - BOTUCATU-SP</v>
      </c>
      <c r="D7" s="199"/>
      <c r="E7" s="9"/>
      <c r="F7" s="10"/>
      <c r="G7" s="4"/>
    </row>
    <row r="8" spans="2:7" ht="15.75">
      <c r="B8" s="11"/>
      <c r="C8" s="34"/>
      <c r="D8" s="47"/>
      <c r="E8" s="9"/>
      <c r="F8" s="10"/>
      <c r="G8" s="4"/>
    </row>
    <row r="9" spans="2:7">
      <c r="B9" s="200" t="s">
        <v>150</v>
      </c>
      <c r="C9" s="200"/>
      <c r="D9" s="200"/>
      <c r="E9" s="9"/>
      <c r="F9" s="10"/>
      <c r="G9" s="4"/>
    </row>
    <row r="10" spans="2:7" ht="15.75">
      <c r="B10" s="12"/>
      <c r="C10" s="13"/>
      <c r="D10" s="46"/>
      <c r="E10" s="9"/>
      <c r="F10" s="10"/>
      <c r="G10" s="4"/>
    </row>
    <row r="11" spans="2:7" ht="16.5" thickBot="1">
      <c r="C11" s="14" t="s">
        <v>8</v>
      </c>
    </row>
    <row r="12" spans="2:7" ht="15.75">
      <c r="B12" s="48" t="s">
        <v>9</v>
      </c>
      <c r="C12" s="51" t="s">
        <v>10</v>
      </c>
      <c r="D12" s="50" t="s">
        <v>11</v>
      </c>
    </row>
    <row r="13" spans="2:7" ht="15.75">
      <c r="B13" s="49">
        <v>1000000</v>
      </c>
      <c r="C13" s="201" t="str">
        <f>VLOOKUP(B13,planilha!$1:$1048576,2,FALSE)</f>
        <v>EEE BOMBA HELICOILDAL - DES. RMO 01.0866 E RMO 50.166-R1</v>
      </c>
      <c r="D13" s="202"/>
    </row>
    <row r="14" spans="2:7">
      <c r="B14" s="148">
        <v>1010000</v>
      </c>
      <c r="C14" s="149" t="str">
        <f>VLOOKUP(B14,planilha!$1:$1048576,2,FALSE)</f>
        <v>SERVIÇOS TÉCNICOS</v>
      </c>
      <c r="D14" s="150">
        <f>VLOOKUP(B14,planilha!$1:$1048576,8,FALSE)</f>
        <v>0</v>
      </c>
    </row>
    <row r="15" spans="2:7" ht="18" customHeight="1">
      <c r="B15" s="148">
        <v>1020000</v>
      </c>
      <c r="C15" s="149" t="str">
        <f>VLOOKUP(B15,planilha!$1:$1048576,2,FALSE)</f>
        <v>MOVIMENTO DE TERRA</v>
      </c>
      <c r="D15" s="150">
        <f>VLOOKUP(B15,planilha!$1:$1048576,8,FALSE)</f>
        <v>0</v>
      </c>
    </row>
    <row r="16" spans="2:7">
      <c r="B16" s="148">
        <v>1030000</v>
      </c>
      <c r="C16" s="149" t="str">
        <f>VLOOKUP(B16,planilha!$1:$1048576,2,FALSE)</f>
        <v>FUNDAÇÕES E ESTRUTURAS</v>
      </c>
      <c r="D16" s="150">
        <f>VLOOKUP(B16,planilha!$1:$1048576,8,FALSE)</f>
        <v>0</v>
      </c>
    </row>
    <row r="17" spans="2:4">
      <c r="B17" s="148">
        <v>1040000</v>
      </c>
      <c r="C17" s="149" t="str">
        <f>VLOOKUP(B17,planilha!$1:$1048576,2,FALSE)</f>
        <v>PAVIMENTAÇÃO</v>
      </c>
      <c r="D17" s="150">
        <f>VLOOKUP(B17,planilha!$1:$1048576,8,FALSE)</f>
        <v>0</v>
      </c>
    </row>
    <row r="18" spans="2:4">
      <c r="B18" s="148">
        <v>1050000</v>
      </c>
      <c r="C18" s="149" t="str">
        <f>VLOOKUP(B18,planilha!$1:$1048576,2,FALSE)</f>
        <v>FECHAMENTO</v>
      </c>
      <c r="D18" s="150">
        <f>VLOOKUP(B18,planilha!$1:$1048576,8,FALSE)</f>
        <v>0</v>
      </c>
    </row>
    <row r="19" spans="2:4">
      <c r="B19" s="148">
        <v>1060000</v>
      </c>
      <c r="C19" s="149" t="str">
        <f>VLOOKUP(B19,planilha!$1:$1048576,2,FALSE)</f>
        <v>REVESTIMENTOS E TRATAMENTO DE SUPERFÍCIE</v>
      </c>
      <c r="D19" s="150">
        <f>VLOOKUP(B19,planilha!$1:$1048576,8,FALSE)</f>
        <v>0</v>
      </c>
    </row>
    <row r="20" spans="2:4">
      <c r="B20" s="148">
        <v>1070000</v>
      </c>
      <c r="C20" s="149" t="str">
        <f>VLOOKUP(B20,planilha!$1:$1048576,2,FALSE)</f>
        <v>INSTALAÇÕES DE PRODUÇÃO</v>
      </c>
      <c r="D20" s="150">
        <f>VLOOKUP(B20,planilha!$1:$1048576,8,FALSE)</f>
        <v>0</v>
      </c>
    </row>
    <row r="21" spans="2:4">
      <c r="B21" s="148">
        <v>1080000</v>
      </c>
      <c r="C21" s="149" t="str">
        <f>VLOOKUP(B21,planilha!$1:$1048576,2,FALSE)</f>
        <v>URBANIZAÇÃO</v>
      </c>
      <c r="D21" s="150">
        <f>VLOOKUP(B21,planilha!$1:$1048576,8,FALSE)</f>
        <v>0</v>
      </c>
    </row>
    <row r="22" spans="2:4">
      <c r="B22" s="148">
        <v>1090000</v>
      </c>
      <c r="C22" s="149" t="str">
        <f>VLOOKUP(B22,planilha!$1:$1048576,2,FALSE)</f>
        <v>SERVIÇOS DIVERSOS</v>
      </c>
      <c r="D22" s="150">
        <f>VLOOKUP(B22,planilha!$1:$1048576,8,FALSE)</f>
        <v>0</v>
      </c>
    </row>
    <row r="23" spans="2:4">
      <c r="B23" s="148">
        <v>1100000</v>
      </c>
      <c r="C23" s="149" t="str">
        <f>VLOOKUP(B23,planilha!$1:$1048576,2,FALSE)</f>
        <v>FORNECIMENTO DE MATERIAIS E EQUIPAMENTOS</v>
      </c>
      <c r="D23" s="150">
        <f>VLOOKUP(B23,planilha!$1:$1048576,8,FALSE)</f>
        <v>0</v>
      </c>
    </row>
    <row r="24" spans="2:4" ht="15.75">
      <c r="B24" s="49">
        <v>2000001</v>
      </c>
      <c r="C24" s="201" t="str">
        <f>VLOOKUP(B24,planilha!$1:$1048576,2,FALSE)</f>
        <v>TANQUE PULMÃO - RMO 01.0867</v>
      </c>
      <c r="D24" s="202"/>
    </row>
    <row r="25" spans="2:4">
      <c r="B25" s="148">
        <v>2010000</v>
      </c>
      <c r="C25" s="149" t="str">
        <f>VLOOKUP(B25,planilha!$1:$1048576,2,FALSE)</f>
        <v>SERVIÇOS TÉCNICOS</v>
      </c>
      <c r="D25" s="150">
        <f>VLOOKUP(B25,planilha!$1:$1048576,8,FALSE)</f>
        <v>0</v>
      </c>
    </row>
    <row r="26" spans="2:4">
      <c r="B26" s="148">
        <v>2020000</v>
      </c>
      <c r="C26" s="149" t="str">
        <f>VLOOKUP(B26,planilha!$1:$1048576,2,FALSE)</f>
        <v>MOVIMENTO DE TERRA</v>
      </c>
      <c r="D26" s="150">
        <f>VLOOKUP(B26,planilha!$1:$1048576,8,FALSE)</f>
        <v>0</v>
      </c>
    </row>
    <row r="27" spans="2:4">
      <c r="B27" s="148">
        <v>2030000</v>
      </c>
      <c r="C27" s="149" t="str">
        <f>VLOOKUP(B27,planilha!$1:$1048576,2,FALSE)</f>
        <v>FUNDAÇÕES E ESTRUTURAS</v>
      </c>
      <c r="D27" s="150">
        <f>VLOOKUP(B27,planilha!$1:$1048576,8,FALSE)</f>
        <v>0</v>
      </c>
    </row>
    <row r="28" spans="2:4">
      <c r="B28" s="148">
        <v>2040000</v>
      </c>
      <c r="C28" s="149" t="str">
        <f>VLOOKUP(B28,planilha!$1:$1048576,2,FALSE)</f>
        <v>FORNECIMENTO DE MATERIAIS</v>
      </c>
      <c r="D28" s="150">
        <f>VLOOKUP(B28,planilha!$1:$1048576,8,FALSE)</f>
        <v>0</v>
      </c>
    </row>
    <row r="29" spans="2:4" ht="15.75">
      <c r="B29" s="49">
        <v>3000000</v>
      </c>
      <c r="C29" s="201" t="str">
        <f>VLOOKUP(B29,planilha!$1:$1048576,2,FALSE)</f>
        <v>REDE COLETORA - DES. RMO 01.866</v>
      </c>
      <c r="D29" s="202"/>
    </row>
    <row r="30" spans="2:4">
      <c r="B30" s="148">
        <v>3010000</v>
      </c>
      <c r="C30" s="149" t="str">
        <f>VLOOKUP(B30,planilha!$1:$1048576,2,FALSE)</f>
        <v>SERVIÇOS TÉCNICOS</v>
      </c>
      <c r="D30" s="150">
        <f>VLOOKUP(B30,planilha!$1:$1048576,8,FALSE)</f>
        <v>0</v>
      </c>
    </row>
    <row r="31" spans="2:4">
      <c r="B31" s="148">
        <v>3020000</v>
      </c>
      <c r="C31" s="149" t="str">
        <f>VLOOKUP(B31,planilha!$1:$1048576,2,FALSE)</f>
        <v>MOVIMENTO DE TERRA</v>
      </c>
      <c r="D31" s="150">
        <f>VLOOKUP(B31,planilha!$1:$1048576,8,FALSE)</f>
        <v>0</v>
      </c>
    </row>
    <row r="32" spans="2:4">
      <c r="B32" s="148">
        <v>3030000</v>
      </c>
      <c r="C32" s="149" t="str">
        <f>VLOOKUP(B32,planilha!$1:$1048576,2,FALSE)</f>
        <v>ESCORAMENTOS</v>
      </c>
      <c r="D32" s="150">
        <f>VLOOKUP(B32,planilha!$1:$1048576,8,FALSE)</f>
        <v>0</v>
      </c>
    </row>
    <row r="33" spans="2:4">
      <c r="B33" s="148">
        <v>3040000</v>
      </c>
      <c r="C33" s="149" t="str">
        <f>VLOOKUP(B33,planilha!$1:$1048576,2,FALSE)</f>
        <v>ASSENTAMENTO</v>
      </c>
      <c r="D33" s="150">
        <f>VLOOKUP(B33,planilha!$1:$1048576,8,FALSE)</f>
        <v>0</v>
      </c>
    </row>
    <row r="34" spans="2:4">
      <c r="B34" s="148">
        <v>3050000</v>
      </c>
      <c r="C34" s="149" t="str">
        <f>VLOOKUP(B34,planilha!$1:$1048576,2,FALSE)</f>
        <v>FORNECIMENTO DE MATERIAIS</v>
      </c>
      <c r="D34" s="150">
        <f>VLOOKUP(B34,planilha!$1:$1048576,8,FALSE)</f>
        <v>0</v>
      </c>
    </row>
    <row r="35" spans="2:4" ht="15.75">
      <c r="B35" s="49">
        <v>4000000</v>
      </c>
      <c r="C35" s="201" t="str">
        <f>VLOOKUP(B35,planilha!$1:$1048576,2,FALSE)</f>
        <v>LINHA DE RECALQUE - DES. RMO 01.868</v>
      </c>
      <c r="D35" s="202"/>
    </row>
    <row r="36" spans="2:4">
      <c r="B36" s="148">
        <v>4010000</v>
      </c>
      <c r="C36" s="149" t="str">
        <f>VLOOKUP(B36,planilha!$1:$1048576,2,FALSE)</f>
        <v>SERVIÇOS TÉCNICOS</v>
      </c>
      <c r="D36" s="150">
        <f>VLOOKUP(B36,planilha!$1:$1048576,8,FALSE)</f>
        <v>0</v>
      </c>
    </row>
    <row r="37" spans="2:4">
      <c r="B37" s="148">
        <v>4020000</v>
      </c>
      <c r="C37" s="149" t="str">
        <f>VLOOKUP(B37,planilha!$1:$1048576,2,FALSE)</f>
        <v>MOVIMENTO DE TERRA</v>
      </c>
      <c r="D37" s="150">
        <f>VLOOKUP(B37,planilha!$1:$1048576,8,FALSE)</f>
        <v>0</v>
      </c>
    </row>
    <row r="38" spans="2:4">
      <c r="B38" s="148">
        <v>4030000</v>
      </c>
      <c r="C38" s="149" t="str">
        <f>VLOOKUP(B38,planilha!$1:$1048576,2,FALSE)</f>
        <v>ESCORAMENTOS</v>
      </c>
      <c r="D38" s="150">
        <f>VLOOKUP(B38,planilha!$1:$1048576,8,FALSE)</f>
        <v>0</v>
      </c>
    </row>
    <row r="39" spans="2:4">
      <c r="B39" s="148">
        <v>4040000</v>
      </c>
      <c r="C39" s="149" t="str">
        <f>VLOOKUP(B39,planilha!$1:$1048576,2,FALSE)</f>
        <v>FUNDAÇÕES E ESTRUTURAS</v>
      </c>
      <c r="D39" s="150">
        <f>VLOOKUP(B39,planilha!$1:$1048576,8,FALSE)</f>
        <v>0</v>
      </c>
    </row>
    <row r="40" spans="2:4">
      <c r="B40" s="148">
        <v>4050000</v>
      </c>
      <c r="C40" s="149" t="str">
        <f>VLOOKUP(B40,planilha!$1:$1048576,2,FALSE)</f>
        <v>ASSENTAMENTO</v>
      </c>
      <c r="D40" s="150">
        <f>VLOOKUP(B40,planilha!$1:$1048576,8,FALSE)</f>
        <v>0</v>
      </c>
    </row>
    <row r="41" spans="2:4">
      <c r="B41" s="148">
        <v>4060000</v>
      </c>
      <c r="C41" s="149" t="str">
        <f>VLOOKUP(B41,planilha!$1:$1048576,2,FALSE)</f>
        <v>PAVIMENTAÇÃO</v>
      </c>
      <c r="D41" s="150">
        <f>VLOOKUP(B41,planilha!$1:$1048576,8,FALSE)</f>
        <v>0</v>
      </c>
    </row>
    <row r="42" spans="2:4">
      <c r="B42" s="148">
        <v>4070000</v>
      </c>
      <c r="C42" s="149" t="str">
        <f>VLOOKUP(B42,planilha!$1:$1048576,2,FALSE)</f>
        <v>FORNECIMENTO DE MATERIAL</v>
      </c>
      <c r="D42" s="150">
        <f>VLOOKUP(B42,planilha!$1:$1048576,8,FALSE)</f>
        <v>0</v>
      </c>
    </row>
    <row r="43" spans="2:4">
      <c r="B43" s="205"/>
      <c r="C43" s="206"/>
      <c r="D43" s="207"/>
    </row>
    <row r="44" spans="2:4" ht="15" customHeight="1">
      <c r="B44" s="197" t="s">
        <v>151</v>
      </c>
      <c r="C44" s="198"/>
      <c r="D44" s="161">
        <f>D14+D15+D16+D17+D18+D19+D20+D21+D22+D23+D25+D26+D27+D28+D30+D31+D32+D33+D34+D36+D37+D38+D39+D40+D41+D42</f>
        <v>0</v>
      </c>
    </row>
    <row r="45" spans="2:4" ht="15" customHeight="1">
      <c r="B45" s="203" t="s">
        <v>153</v>
      </c>
      <c r="C45" s="204"/>
      <c r="D45" s="161">
        <f>D44*0.2212</f>
        <v>0</v>
      </c>
    </row>
    <row r="46" spans="2:4" ht="15" customHeight="1">
      <c r="B46" s="197" t="s">
        <v>6</v>
      </c>
      <c r="C46" s="198"/>
      <c r="D46" s="161">
        <f>D44+D45</f>
        <v>0</v>
      </c>
    </row>
    <row r="47" spans="2:4">
      <c r="C47" s="81"/>
    </row>
  </sheetData>
  <mergeCells count="10">
    <mergeCell ref="B46:C46"/>
    <mergeCell ref="C7:D7"/>
    <mergeCell ref="B9:D9"/>
    <mergeCell ref="C13:D13"/>
    <mergeCell ref="C24:D24"/>
    <mergeCell ref="C29:D29"/>
    <mergeCell ref="C35:D35"/>
    <mergeCell ref="B44:C44"/>
    <mergeCell ref="B45:C45"/>
    <mergeCell ref="B43:D43"/>
  </mergeCells>
  <pageMargins left="0.51181102362204722" right="0.51181102362204722" top="0.78740157480314965" bottom="0.78740157480314965" header="0.31496062992125984" footer="0.31496062992125984"/>
  <pageSetup paperSize="9" scale="75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8"/>
  <sheetViews>
    <sheetView tabSelected="1" view="pageBreakPreview" zoomScale="70" zoomScaleNormal="40" zoomScaleSheetLayoutView="70" zoomScalePageLayoutView="70" workbookViewId="0">
      <selection activeCell="B15" sqref="B15:B16"/>
    </sheetView>
  </sheetViews>
  <sheetFormatPr defaultRowHeight="15"/>
  <cols>
    <col min="1" max="1" width="13.140625" style="5" customWidth="1"/>
    <col min="2" max="2" width="56.7109375" style="7" customWidth="1"/>
    <col min="3" max="3" width="27.5703125" style="37" customWidth="1"/>
    <col min="4" max="10" width="20.7109375" style="7" customWidth="1"/>
    <col min="11" max="16384" width="9.140625" style="5"/>
  </cols>
  <sheetData>
    <row r="2" spans="1:11" ht="18">
      <c r="B2" s="6" t="s">
        <v>0</v>
      </c>
      <c r="C2" s="35"/>
      <c r="D2" s="27"/>
      <c r="E2" s="27"/>
      <c r="F2" s="27"/>
      <c r="G2" s="27"/>
      <c r="H2" s="27"/>
      <c r="I2" s="27"/>
      <c r="J2" s="27"/>
    </row>
    <row r="3" spans="1:11">
      <c r="B3" s="8" t="s">
        <v>1</v>
      </c>
      <c r="C3" s="32"/>
      <c r="D3" s="29"/>
      <c r="E3" s="29"/>
      <c r="F3" s="29"/>
      <c r="G3" s="29"/>
      <c r="H3" s="29"/>
      <c r="I3" s="29"/>
      <c r="J3" s="29"/>
    </row>
    <row r="4" spans="1:11">
      <c r="B4" s="8" t="s">
        <v>2</v>
      </c>
      <c r="C4" s="32"/>
      <c r="D4" s="29"/>
      <c r="E4" s="29"/>
      <c r="F4" s="29"/>
      <c r="G4" s="29"/>
      <c r="H4" s="29"/>
      <c r="I4" s="29"/>
      <c r="J4" s="29"/>
    </row>
    <row r="6" spans="1:11" ht="15.75">
      <c r="A6" s="156" t="s">
        <v>3</v>
      </c>
      <c r="B6" s="157" t="str">
        <f>planilha!C6</f>
        <v>INTERLIGAÇÃO REDE DE ESGOTO AME BOTUCATU À REDE COLETORA SABESP</v>
      </c>
      <c r="C6" s="52"/>
      <c r="D6" s="52"/>
      <c r="E6" s="30"/>
      <c r="I6" s="30"/>
      <c r="J6" s="30"/>
    </row>
    <row r="7" spans="1:11" ht="15.75">
      <c r="A7" s="158" t="s">
        <v>7</v>
      </c>
      <c r="B7" s="157" t="str">
        <f>planilha!C7</f>
        <v>AME - AMBULATÓRIO MÉDICO DE ESPECIALIDADES - BOTUCATU-SP</v>
      </c>
      <c r="C7" s="52"/>
      <c r="D7" s="52"/>
      <c r="E7" s="30"/>
      <c r="I7" s="30"/>
      <c r="J7" s="30"/>
    </row>
    <row r="8" spans="1:11" ht="15.75">
      <c r="A8" s="18"/>
      <c r="B8" s="39"/>
      <c r="C8" s="36"/>
      <c r="D8" s="17"/>
      <c r="E8" s="17"/>
      <c r="F8" s="17"/>
      <c r="G8" s="17"/>
      <c r="H8" s="17"/>
      <c r="I8" s="17"/>
      <c r="J8" s="17"/>
    </row>
    <row r="9" spans="1:11" ht="15.75" thickBot="1">
      <c r="B9" s="7" t="str">
        <f>resumo!B9</f>
        <v>Fonte de Preços Unitários: Planilha orçamentária SABESP</v>
      </c>
    </row>
    <row r="10" spans="1:11" ht="16.5" customHeight="1">
      <c r="A10" s="15" t="s">
        <v>9</v>
      </c>
      <c r="B10" s="16" t="s">
        <v>10</v>
      </c>
      <c r="C10" s="38" t="s">
        <v>11</v>
      </c>
      <c r="D10" s="19" t="s">
        <v>12</v>
      </c>
      <c r="E10" s="20" t="s">
        <v>13</v>
      </c>
      <c r="F10" s="20" t="s">
        <v>14</v>
      </c>
      <c r="G10" s="20" t="s">
        <v>15</v>
      </c>
      <c r="H10" s="20" t="s">
        <v>16</v>
      </c>
      <c r="I10" s="20" t="s">
        <v>17</v>
      </c>
      <c r="J10" s="60" t="s">
        <v>19</v>
      </c>
    </row>
    <row r="11" spans="1:11" ht="16.5" customHeight="1">
      <c r="A11" s="214">
        <v>1000000</v>
      </c>
      <c r="B11" s="210" t="str">
        <f>VLOOKUP(A11,resumo!$B$13:D42,2,FALSE)</f>
        <v>EEE BOMBA HELICOILDAL - DES. RMO 01.0866 E RMO 50.166-R1</v>
      </c>
      <c r="C11" s="211"/>
      <c r="D11" s="226"/>
      <c r="E11" s="227"/>
      <c r="F11" s="227"/>
      <c r="G11" s="227"/>
      <c r="H11" s="227"/>
      <c r="I11" s="228"/>
      <c r="J11" s="240">
        <f>J14+J16+J18+J20+J22+J24+J26+J28+J30+J32</f>
        <v>0</v>
      </c>
    </row>
    <row r="12" spans="1:11" ht="16.5" customHeight="1">
      <c r="A12" s="215"/>
      <c r="B12" s="212"/>
      <c r="C12" s="213"/>
      <c r="D12" s="229"/>
      <c r="E12" s="230"/>
      <c r="F12" s="230"/>
      <c r="G12" s="230"/>
      <c r="H12" s="230"/>
      <c r="I12" s="231"/>
      <c r="J12" s="241"/>
      <c r="K12" s="21"/>
    </row>
    <row r="13" spans="1:11" ht="16.5" customHeight="1">
      <c r="A13" s="214">
        <v>1010000</v>
      </c>
      <c r="B13" s="216" t="str">
        <f>VLOOKUP(A13,resumo!$B$13:D46,2,FALSE)</f>
        <v>SERVIÇOS TÉCNICOS</v>
      </c>
      <c r="C13" s="208">
        <f>VLOOKUP(A13,resumo!$B$13:D46,3,FALSE)</f>
        <v>0</v>
      </c>
      <c r="D13" s="67">
        <v>0.2</v>
      </c>
      <c r="E13" s="67">
        <v>0.2</v>
      </c>
      <c r="F13" s="67">
        <v>0.15</v>
      </c>
      <c r="G13" s="67">
        <v>0.15</v>
      </c>
      <c r="H13" s="67">
        <v>0.15</v>
      </c>
      <c r="I13" s="67">
        <v>0.15</v>
      </c>
      <c r="J13" s="70">
        <f t="shared" ref="J13:J32" si="0">SUM(D13:I13)</f>
        <v>1</v>
      </c>
    </row>
    <row r="14" spans="1:11" ht="16.5" customHeight="1">
      <c r="A14" s="215"/>
      <c r="B14" s="217"/>
      <c r="C14" s="209"/>
      <c r="D14" s="68">
        <f>$C$13*D13</f>
        <v>0</v>
      </c>
      <c r="E14" s="68">
        <f t="shared" ref="E14:I14" si="1">$C$13*E13</f>
        <v>0</v>
      </c>
      <c r="F14" s="68">
        <f t="shared" si="1"/>
        <v>0</v>
      </c>
      <c r="G14" s="68">
        <f t="shared" si="1"/>
        <v>0</v>
      </c>
      <c r="H14" s="68">
        <f t="shared" si="1"/>
        <v>0</v>
      </c>
      <c r="I14" s="68">
        <f t="shared" si="1"/>
        <v>0</v>
      </c>
      <c r="J14" s="69">
        <f t="shared" si="0"/>
        <v>0</v>
      </c>
    </row>
    <row r="15" spans="1:11" ht="16.5" customHeight="1">
      <c r="A15" s="214">
        <v>1020000</v>
      </c>
      <c r="B15" s="216" t="str">
        <f>VLOOKUP(A15,resumo!$B$13:D48,2,FALSE)</f>
        <v>MOVIMENTO DE TERRA</v>
      </c>
      <c r="C15" s="208">
        <f>VLOOKUP(A15,resumo!$B$13:D48,3,FALSE)</f>
        <v>0</v>
      </c>
      <c r="D15" s="67">
        <v>0.35</v>
      </c>
      <c r="E15" s="67">
        <v>0.35</v>
      </c>
      <c r="F15" s="67">
        <v>0.3</v>
      </c>
      <c r="G15" s="66"/>
      <c r="H15" s="67"/>
      <c r="I15" s="67"/>
      <c r="J15" s="70">
        <f t="shared" si="0"/>
        <v>1</v>
      </c>
    </row>
    <row r="16" spans="1:11" ht="16.5" customHeight="1">
      <c r="A16" s="215"/>
      <c r="B16" s="217"/>
      <c r="C16" s="209"/>
      <c r="D16" s="154">
        <f>$C$15*D15</f>
        <v>0</v>
      </c>
      <c r="E16" s="154">
        <f t="shared" ref="E16:I16" si="2">$C$15*E15</f>
        <v>0</v>
      </c>
      <c r="F16" s="154">
        <f t="shared" si="2"/>
        <v>0</v>
      </c>
      <c r="G16" s="154">
        <f t="shared" si="2"/>
        <v>0</v>
      </c>
      <c r="H16" s="154">
        <f t="shared" si="2"/>
        <v>0</v>
      </c>
      <c r="I16" s="154">
        <f t="shared" si="2"/>
        <v>0</v>
      </c>
      <c r="J16" s="69">
        <f t="shared" si="0"/>
        <v>0</v>
      </c>
    </row>
    <row r="17" spans="1:10" ht="16.5" customHeight="1">
      <c r="A17" s="214">
        <v>1030000</v>
      </c>
      <c r="B17" s="216" t="str">
        <f>VLOOKUP(A17,resumo!$B$13:D50,2,FALSE)</f>
        <v>FUNDAÇÕES E ESTRUTURAS</v>
      </c>
      <c r="C17" s="208">
        <f>VLOOKUP(A17,resumo!$B$13:D50,3,FALSE)</f>
        <v>0</v>
      </c>
      <c r="D17" s="67">
        <v>0.2</v>
      </c>
      <c r="E17" s="67">
        <v>0.2</v>
      </c>
      <c r="F17" s="67">
        <v>0.15</v>
      </c>
      <c r="G17" s="67">
        <v>0.15</v>
      </c>
      <c r="H17" s="67">
        <v>0.15</v>
      </c>
      <c r="I17" s="67">
        <v>0.15</v>
      </c>
      <c r="J17" s="70">
        <f t="shared" si="0"/>
        <v>1</v>
      </c>
    </row>
    <row r="18" spans="1:10" ht="16.5" customHeight="1">
      <c r="A18" s="215"/>
      <c r="B18" s="217"/>
      <c r="C18" s="209"/>
      <c r="D18" s="68">
        <f>$C$17*D17</f>
        <v>0</v>
      </c>
      <c r="E18" s="68">
        <f t="shared" ref="E18:I18" si="3">$C$17*E17</f>
        <v>0</v>
      </c>
      <c r="F18" s="68">
        <f t="shared" si="3"/>
        <v>0</v>
      </c>
      <c r="G18" s="68">
        <f t="shared" si="3"/>
        <v>0</v>
      </c>
      <c r="H18" s="68">
        <f t="shared" si="3"/>
        <v>0</v>
      </c>
      <c r="I18" s="68">
        <f t="shared" si="3"/>
        <v>0</v>
      </c>
      <c r="J18" s="69">
        <f t="shared" si="0"/>
        <v>0</v>
      </c>
    </row>
    <row r="19" spans="1:10" ht="16.5" customHeight="1">
      <c r="A19" s="214">
        <v>1040000</v>
      </c>
      <c r="B19" s="216" t="str">
        <f>VLOOKUP(A19,resumo!$B$13:D52,2,FALSE)</f>
        <v>PAVIMENTAÇÃO</v>
      </c>
      <c r="C19" s="208">
        <f>VLOOKUP(A19,resumo!$B$13:D52,3,FALSE)</f>
        <v>0</v>
      </c>
      <c r="D19" s="67">
        <v>0.35</v>
      </c>
      <c r="E19" s="67">
        <v>0.35</v>
      </c>
      <c r="F19" s="67">
        <v>0.3</v>
      </c>
      <c r="G19" s="66"/>
      <c r="H19" s="67"/>
      <c r="I19" s="67"/>
      <c r="J19" s="70">
        <f t="shared" si="0"/>
        <v>1</v>
      </c>
    </row>
    <row r="20" spans="1:10" ht="16.5" customHeight="1">
      <c r="A20" s="215"/>
      <c r="B20" s="217"/>
      <c r="C20" s="209"/>
      <c r="D20" s="154">
        <f>$C$19*D19</f>
        <v>0</v>
      </c>
      <c r="E20" s="154">
        <f t="shared" ref="E20:I20" si="4">$C$19*E19</f>
        <v>0</v>
      </c>
      <c r="F20" s="154">
        <f t="shared" si="4"/>
        <v>0</v>
      </c>
      <c r="G20" s="154">
        <f t="shared" si="4"/>
        <v>0</v>
      </c>
      <c r="H20" s="154">
        <f t="shared" si="4"/>
        <v>0</v>
      </c>
      <c r="I20" s="154">
        <f t="shared" si="4"/>
        <v>0</v>
      </c>
      <c r="J20" s="69">
        <f t="shared" si="0"/>
        <v>0</v>
      </c>
    </row>
    <row r="21" spans="1:10" ht="16.5" customHeight="1">
      <c r="A21" s="214">
        <v>1050000</v>
      </c>
      <c r="B21" s="216" t="str">
        <f>VLOOKUP(A21,resumo!$B$13:D54,2,FALSE)</f>
        <v>FECHAMENTO</v>
      </c>
      <c r="C21" s="208">
        <f>VLOOKUP(A21,resumo!$B$13:D54,3,FALSE)</f>
        <v>0</v>
      </c>
      <c r="D21" s="67">
        <v>0.2</v>
      </c>
      <c r="E21" s="67">
        <v>0.2</v>
      </c>
      <c r="F21" s="67">
        <v>0.15</v>
      </c>
      <c r="G21" s="67">
        <v>0.15</v>
      </c>
      <c r="H21" s="67">
        <v>0.15</v>
      </c>
      <c r="I21" s="67">
        <v>0.15</v>
      </c>
      <c r="J21" s="70">
        <f t="shared" si="0"/>
        <v>1</v>
      </c>
    </row>
    <row r="22" spans="1:10" ht="16.5" customHeight="1">
      <c r="A22" s="215"/>
      <c r="B22" s="217"/>
      <c r="C22" s="209"/>
      <c r="D22" s="68">
        <f>$C$21*D21</f>
        <v>0</v>
      </c>
      <c r="E22" s="68">
        <f t="shared" ref="E22:I22" si="5">$C$21*E21</f>
        <v>0</v>
      </c>
      <c r="F22" s="68">
        <f t="shared" si="5"/>
        <v>0</v>
      </c>
      <c r="G22" s="68">
        <f t="shared" si="5"/>
        <v>0</v>
      </c>
      <c r="H22" s="68">
        <f t="shared" si="5"/>
        <v>0</v>
      </c>
      <c r="I22" s="68">
        <f t="shared" si="5"/>
        <v>0</v>
      </c>
      <c r="J22" s="69">
        <f t="shared" si="0"/>
        <v>0</v>
      </c>
    </row>
    <row r="23" spans="1:10" ht="16.5" customHeight="1">
      <c r="A23" s="214">
        <v>1060000</v>
      </c>
      <c r="B23" s="216" t="str">
        <f>VLOOKUP(A23,resumo!$B$13:D56,2,FALSE)</f>
        <v>REVESTIMENTOS E TRATAMENTO DE SUPERFÍCIE</v>
      </c>
      <c r="C23" s="208">
        <f>VLOOKUP(A23,resumo!$B$13:D56,3,FALSE)</f>
        <v>0</v>
      </c>
      <c r="D23" s="67">
        <v>0.35</v>
      </c>
      <c r="E23" s="67">
        <v>0.35</v>
      </c>
      <c r="F23" s="67">
        <v>0.3</v>
      </c>
      <c r="G23" s="66"/>
      <c r="H23" s="67"/>
      <c r="I23" s="67"/>
      <c r="J23" s="70">
        <f t="shared" si="0"/>
        <v>1</v>
      </c>
    </row>
    <row r="24" spans="1:10" ht="16.5" customHeight="1">
      <c r="A24" s="215"/>
      <c r="B24" s="217"/>
      <c r="C24" s="209"/>
      <c r="D24" s="154">
        <f>$C$23*D23</f>
        <v>0</v>
      </c>
      <c r="E24" s="154">
        <f t="shared" ref="E24:I24" si="6">$C$23*E23</f>
        <v>0</v>
      </c>
      <c r="F24" s="154">
        <f t="shared" si="6"/>
        <v>0</v>
      </c>
      <c r="G24" s="154">
        <f t="shared" si="6"/>
        <v>0</v>
      </c>
      <c r="H24" s="154">
        <f t="shared" si="6"/>
        <v>0</v>
      </c>
      <c r="I24" s="154">
        <f t="shared" si="6"/>
        <v>0</v>
      </c>
      <c r="J24" s="69">
        <f t="shared" si="0"/>
        <v>0</v>
      </c>
    </row>
    <row r="25" spans="1:10" ht="16.5" customHeight="1">
      <c r="A25" s="214">
        <v>1070000</v>
      </c>
      <c r="B25" s="216" t="str">
        <f>VLOOKUP(A25,resumo!$B$13:D58,2,FALSE)</f>
        <v>INSTALAÇÕES DE PRODUÇÃO</v>
      </c>
      <c r="C25" s="208">
        <f>VLOOKUP(A25,resumo!$B$13:D58,3,FALSE)</f>
        <v>0</v>
      </c>
      <c r="D25" s="67">
        <v>0.2</v>
      </c>
      <c r="E25" s="67">
        <v>0.2</v>
      </c>
      <c r="F25" s="67">
        <v>0.15</v>
      </c>
      <c r="G25" s="67">
        <v>0.15</v>
      </c>
      <c r="H25" s="67">
        <v>0.15</v>
      </c>
      <c r="I25" s="67">
        <v>0.15</v>
      </c>
      <c r="J25" s="70">
        <f t="shared" si="0"/>
        <v>1</v>
      </c>
    </row>
    <row r="26" spans="1:10" ht="16.5" customHeight="1">
      <c r="A26" s="215"/>
      <c r="B26" s="217"/>
      <c r="C26" s="209"/>
      <c r="D26" s="68">
        <f>$C$25*D25</f>
        <v>0</v>
      </c>
      <c r="E26" s="68">
        <f t="shared" ref="E26:I26" si="7">$C$25*E25</f>
        <v>0</v>
      </c>
      <c r="F26" s="68">
        <f t="shared" si="7"/>
        <v>0</v>
      </c>
      <c r="G26" s="68">
        <f t="shared" si="7"/>
        <v>0</v>
      </c>
      <c r="H26" s="68">
        <f t="shared" si="7"/>
        <v>0</v>
      </c>
      <c r="I26" s="68">
        <f t="shared" si="7"/>
        <v>0</v>
      </c>
      <c r="J26" s="69">
        <f t="shared" si="0"/>
        <v>0</v>
      </c>
    </row>
    <row r="27" spans="1:10" ht="16.5" customHeight="1">
      <c r="A27" s="214">
        <v>1080000</v>
      </c>
      <c r="B27" s="216" t="str">
        <f>VLOOKUP(A27,resumo!$B$13:D60,2,FALSE)</f>
        <v>URBANIZAÇÃO</v>
      </c>
      <c r="C27" s="208">
        <f>VLOOKUP(A27,resumo!$B$13:D60,3,FALSE)</f>
        <v>0</v>
      </c>
      <c r="D27" s="67">
        <v>0.35</v>
      </c>
      <c r="E27" s="67">
        <v>0.35</v>
      </c>
      <c r="F27" s="67">
        <v>0.3</v>
      </c>
      <c r="G27" s="66"/>
      <c r="H27" s="67"/>
      <c r="I27" s="67"/>
      <c r="J27" s="70">
        <f t="shared" si="0"/>
        <v>1</v>
      </c>
    </row>
    <row r="28" spans="1:10" ht="16.5" customHeight="1">
      <c r="A28" s="215"/>
      <c r="B28" s="217"/>
      <c r="C28" s="209"/>
      <c r="D28" s="154">
        <f>$C$27*D27</f>
        <v>0</v>
      </c>
      <c r="E28" s="154">
        <f t="shared" ref="E28:I28" si="8">$C$27*E27</f>
        <v>0</v>
      </c>
      <c r="F28" s="154">
        <f t="shared" si="8"/>
        <v>0</v>
      </c>
      <c r="G28" s="154">
        <f t="shared" si="8"/>
        <v>0</v>
      </c>
      <c r="H28" s="154">
        <f t="shared" si="8"/>
        <v>0</v>
      </c>
      <c r="I28" s="154">
        <f t="shared" si="8"/>
        <v>0</v>
      </c>
      <c r="J28" s="69">
        <f t="shared" si="0"/>
        <v>0</v>
      </c>
    </row>
    <row r="29" spans="1:10" ht="16.5" customHeight="1">
      <c r="A29" s="214">
        <v>1090000</v>
      </c>
      <c r="B29" s="216" t="str">
        <f>VLOOKUP(A29,resumo!$B$13:D62,2,FALSE)</f>
        <v>SERVIÇOS DIVERSOS</v>
      </c>
      <c r="C29" s="208">
        <f>VLOOKUP(A29,resumo!$B$13:D62,3,FALSE)</f>
        <v>0</v>
      </c>
      <c r="D29" s="67">
        <v>0.2</v>
      </c>
      <c r="E29" s="67">
        <v>0.2</v>
      </c>
      <c r="F29" s="67">
        <v>0.15</v>
      </c>
      <c r="G29" s="67">
        <v>0.15</v>
      </c>
      <c r="H29" s="67">
        <v>0.15</v>
      </c>
      <c r="I29" s="67">
        <v>0.15</v>
      </c>
      <c r="J29" s="70">
        <f t="shared" si="0"/>
        <v>1</v>
      </c>
    </row>
    <row r="30" spans="1:10" ht="16.5" customHeight="1">
      <c r="A30" s="215"/>
      <c r="B30" s="217"/>
      <c r="C30" s="209"/>
      <c r="D30" s="68">
        <f>$C$29*D29</f>
        <v>0</v>
      </c>
      <c r="E30" s="68">
        <f t="shared" ref="E30:I30" si="9">$C$29*E29</f>
        <v>0</v>
      </c>
      <c r="F30" s="68">
        <f t="shared" si="9"/>
        <v>0</v>
      </c>
      <c r="G30" s="68">
        <f t="shared" si="9"/>
        <v>0</v>
      </c>
      <c r="H30" s="68">
        <f t="shared" si="9"/>
        <v>0</v>
      </c>
      <c r="I30" s="68">
        <f t="shared" si="9"/>
        <v>0</v>
      </c>
      <c r="J30" s="69">
        <f t="shared" si="0"/>
        <v>0</v>
      </c>
    </row>
    <row r="31" spans="1:10" ht="16.5" customHeight="1">
      <c r="A31" s="214">
        <v>1100000</v>
      </c>
      <c r="B31" s="216" t="str">
        <f>VLOOKUP(A31,resumo!$B$13:D64,2,FALSE)</f>
        <v>FORNECIMENTO DE MATERIAIS E EQUIPAMENTOS</v>
      </c>
      <c r="C31" s="208">
        <f>VLOOKUP(A31,resumo!$B$13:D64,3,FALSE)</f>
        <v>0</v>
      </c>
      <c r="D31" s="67">
        <v>0.35</v>
      </c>
      <c r="E31" s="67">
        <v>0.35</v>
      </c>
      <c r="F31" s="67">
        <v>0.3</v>
      </c>
      <c r="G31" s="66"/>
      <c r="H31" s="67"/>
      <c r="I31" s="67"/>
      <c r="J31" s="70">
        <f t="shared" si="0"/>
        <v>1</v>
      </c>
    </row>
    <row r="32" spans="1:10" ht="16.5" customHeight="1">
      <c r="A32" s="215"/>
      <c r="B32" s="217"/>
      <c r="C32" s="209"/>
      <c r="D32" s="154">
        <f>$C$31*D31</f>
        <v>0</v>
      </c>
      <c r="E32" s="154">
        <f t="shared" ref="E32:I32" si="10">$C$31*E31</f>
        <v>0</v>
      </c>
      <c r="F32" s="154">
        <f t="shared" si="10"/>
        <v>0</v>
      </c>
      <c r="G32" s="154">
        <f t="shared" si="10"/>
        <v>0</v>
      </c>
      <c r="H32" s="154">
        <f t="shared" si="10"/>
        <v>0</v>
      </c>
      <c r="I32" s="154">
        <f t="shared" si="10"/>
        <v>0</v>
      </c>
      <c r="J32" s="69">
        <f t="shared" si="0"/>
        <v>0</v>
      </c>
    </row>
    <row r="33" spans="1:10" ht="16.5" customHeight="1">
      <c r="A33" s="214">
        <v>2000001</v>
      </c>
      <c r="B33" s="210" t="str">
        <f>VLOOKUP(A33,resumo!$B$13:D66,2,FALSE)</f>
        <v>TANQUE PULMÃO - RMO 01.0867</v>
      </c>
      <c r="C33" s="211"/>
      <c r="D33" s="232"/>
      <c r="E33" s="233"/>
      <c r="F33" s="233"/>
      <c r="G33" s="233"/>
      <c r="H33" s="233"/>
      <c r="I33" s="234"/>
      <c r="J33" s="242">
        <f>J36+J38+J40+J42</f>
        <v>0</v>
      </c>
    </row>
    <row r="34" spans="1:10" ht="16.5" customHeight="1">
      <c r="A34" s="215"/>
      <c r="B34" s="212"/>
      <c r="C34" s="213"/>
      <c r="D34" s="235"/>
      <c r="E34" s="236"/>
      <c r="F34" s="236"/>
      <c r="G34" s="236"/>
      <c r="H34" s="236"/>
      <c r="I34" s="237"/>
      <c r="J34" s="243"/>
    </row>
    <row r="35" spans="1:10" ht="16.5" customHeight="1">
      <c r="A35" s="214">
        <v>2010000</v>
      </c>
      <c r="B35" s="216" t="str">
        <f>VLOOKUP(A35,resumo!$B$13:D66,2,FALSE)</f>
        <v>SERVIÇOS TÉCNICOS</v>
      </c>
      <c r="C35" s="208">
        <f>VLOOKUP(A35,resumo!$B$13:D66,3,FALSE)</f>
        <v>0</v>
      </c>
      <c r="D35" s="67">
        <v>0.2</v>
      </c>
      <c r="E35" s="67">
        <v>0.2</v>
      </c>
      <c r="F35" s="67">
        <v>0.15</v>
      </c>
      <c r="G35" s="67">
        <v>0.15</v>
      </c>
      <c r="H35" s="67">
        <v>0.15</v>
      </c>
      <c r="I35" s="67">
        <v>0.15</v>
      </c>
      <c r="J35" s="153">
        <f>SUM(D35:I35)</f>
        <v>1</v>
      </c>
    </row>
    <row r="36" spans="1:10" ht="16.5" customHeight="1">
      <c r="A36" s="215"/>
      <c r="B36" s="217"/>
      <c r="C36" s="209"/>
      <c r="D36" s="68">
        <f>$C$35*D35</f>
        <v>0</v>
      </c>
      <c r="E36" s="68">
        <f t="shared" ref="E36:I36" si="11">$C$35*E35</f>
        <v>0</v>
      </c>
      <c r="F36" s="68">
        <f t="shared" si="11"/>
        <v>0</v>
      </c>
      <c r="G36" s="68">
        <f t="shared" si="11"/>
        <v>0</v>
      </c>
      <c r="H36" s="68">
        <f t="shared" si="11"/>
        <v>0</v>
      </c>
      <c r="I36" s="68">
        <f t="shared" si="11"/>
        <v>0</v>
      </c>
      <c r="J36" s="69">
        <f>SUM(D36:I36)</f>
        <v>0</v>
      </c>
    </row>
    <row r="37" spans="1:10" ht="16.5" customHeight="1">
      <c r="A37" s="214">
        <v>2020000</v>
      </c>
      <c r="B37" s="216" t="str">
        <f>VLOOKUP(A37,resumo!$B$13:D68,2,FALSE)</f>
        <v>MOVIMENTO DE TERRA</v>
      </c>
      <c r="C37" s="208">
        <f>VLOOKUP(A37,resumo!$B$13:D68,3,FALSE)</f>
        <v>0</v>
      </c>
      <c r="D37" s="67"/>
      <c r="E37" s="67">
        <v>0.35</v>
      </c>
      <c r="F37" s="67">
        <v>0.35</v>
      </c>
      <c r="G37" s="66">
        <v>0.3</v>
      </c>
      <c r="H37" s="67"/>
      <c r="I37" s="67"/>
      <c r="J37" s="153">
        <f t="shared" ref="J37:J70" si="12">SUM(D37:I37)</f>
        <v>1</v>
      </c>
    </row>
    <row r="38" spans="1:10" ht="16.5" customHeight="1">
      <c r="A38" s="215"/>
      <c r="B38" s="217"/>
      <c r="C38" s="209"/>
      <c r="D38" s="154"/>
      <c r="E38" s="154">
        <f>$C$37*E37</f>
        <v>0</v>
      </c>
      <c r="F38" s="154">
        <f t="shared" ref="F38:I38" si="13">$C$37*F37</f>
        <v>0</v>
      </c>
      <c r="G38" s="154">
        <f t="shared" si="13"/>
        <v>0</v>
      </c>
      <c r="H38" s="154">
        <f t="shared" si="13"/>
        <v>0</v>
      </c>
      <c r="I38" s="154">
        <f t="shared" si="13"/>
        <v>0</v>
      </c>
      <c r="J38" s="69">
        <f t="shared" si="12"/>
        <v>0</v>
      </c>
    </row>
    <row r="39" spans="1:10" ht="16.5" customHeight="1">
      <c r="A39" s="214">
        <v>2030000</v>
      </c>
      <c r="B39" s="216" t="str">
        <f>VLOOKUP(A39,resumo!$B$13:D70,2,FALSE)</f>
        <v>FUNDAÇÕES E ESTRUTURAS</v>
      </c>
      <c r="C39" s="208">
        <f>VLOOKUP(A39,resumo!$B$13:D70,3,FALSE)</f>
        <v>0</v>
      </c>
      <c r="D39" s="67"/>
      <c r="E39" s="67"/>
      <c r="F39" s="67">
        <v>0.45</v>
      </c>
      <c r="G39" s="67">
        <v>0.45</v>
      </c>
      <c r="H39" s="67">
        <v>0.1</v>
      </c>
      <c r="I39" s="67"/>
      <c r="J39" s="153">
        <f t="shared" si="12"/>
        <v>1</v>
      </c>
    </row>
    <row r="40" spans="1:10" ht="16.5" customHeight="1">
      <c r="A40" s="215"/>
      <c r="B40" s="217"/>
      <c r="C40" s="209"/>
      <c r="D40" s="68">
        <f>$C$39*D39</f>
        <v>0</v>
      </c>
      <c r="E40" s="68">
        <f t="shared" ref="E40:I40" si="14">$C$39*E39</f>
        <v>0</v>
      </c>
      <c r="F40" s="68">
        <f t="shared" si="14"/>
        <v>0</v>
      </c>
      <c r="G40" s="68">
        <f t="shared" si="14"/>
        <v>0</v>
      </c>
      <c r="H40" s="68">
        <f t="shared" si="14"/>
        <v>0</v>
      </c>
      <c r="I40" s="68">
        <f t="shared" si="14"/>
        <v>0</v>
      </c>
      <c r="J40" s="69">
        <f t="shared" si="12"/>
        <v>0</v>
      </c>
    </row>
    <row r="41" spans="1:10" ht="16.5" customHeight="1">
      <c r="A41" s="214">
        <v>2040000</v>
      </c>
      <c r="B41" s="216" t="str">
        <f>VLOOKUP(A41,resumo!$B$13:D72,2,FALSE)</f>
        <v>FORNECIMENTO DE MATERIAIS</v>
      </c>
      <c r="C41" s="208">
        <f>VLOOKUP(A41,resumo!$B$13:D72,3,FALSE)</f>
        <v>0</v>
      </c>
      <c r="D41" s="67">
        <v>0.2</v>
      </c>
      <c r="E41" s="67">
        <v>0.2</v>
      </c>
      <c r="F41" s="67">
        <v>0.15</v>
      </c>
      <c r="G41" s="66">
        <v>0.15</v>
      </c>
      <c r="H41" s="67">
        <v>0.15</v>
      </c>
      <c r="I41" s="67">
        <v>0.15</v>
      </c>
      <c r="J41" s="153">
        <f t="shared" si="12"/>
        <v>1</v>
      </c>
    </row>
    <row r="42" spans="1:10" ht="16.5" customHeight="1">
      <c r="A42" s="215"/>
      <c r="B42" s="217"/>
      <c r="C42" s="209"/>
      <c r="D42" s="154">
        <f>$C$41*D35</f>
        <v>0</v>
      </c>
      <c r="E42" s="154">
        <f t="shared" ref="E42:I42" si="15">$C$41*E35</f>
        <v>0</v>
      </c>
      <c r="F42" s="154">
        <f t="shared" si="15"/>
        <v>0</v>
      </c>
      <c r="G42" s="154">
        <f t="shared" si="15"/>
        <v>0</v>
      </c>
      <c r="H42" s="154">
        <f t="shared" si="15"/>
        <v>0</v>
      </c>
      <c r="I42" s="154">
        <f t="shared" si="15"/>
        <v>0</v>
      </c>
      <c r="J42" s="69">
        <f t="shared" si="12"/>
        <v>0</v>
      </c>
    </row>
    <row r="43" spans="1:10" ht="16.5" customHeight="1">
      <c r="A43" s="214">
        <v>3000000</v>
      </c>
      <c r="B43" s="210" t="str">
        <f>VLOOKUP(A43,resumo!$B$13:D74,2,FALSE)</f>
        <v>REDE COLETORA - DES. RMO 01.866</v>
      </c>
      <c r="C43" s="211"/>
      <c r="D43" s="232"/>
      <c r="E43" s="233"/>
      <c r="F43" s="233"/>
      <c r="G43" s="233"/>
      <c r="H43" s="233"/>
      <c r="I43" s="234"/>
      <c r="J43" s="238">
        <f>J46+J48+J50+J52+J54</f>
        <v>0</v>
      </c>
    </row>
    <row r="44" spans="1:10" ht="16.5" customHeight="1">
      <c r="A44" s="215"/>
      <c r="B44" s="212"/>
      <c r="C44" s="213"/>
      <c r="D44" s="235"/>
      <c r="E44" s="236"/>
      <c r="F44" s="236"/>
      <c r="G44" s="236"/>
      <c r="H44" s="236"/>
      <c r="I44" s="237"/>
      <c r="J44" s="239"/>
    </row>
    <row r="45" spans="1:10" ht="16.5" customHeight="1">
      <c r="A45" s="214">
        <v>3010000</v>
      </c>
      <c r="B45" s="216" t="str">
        <f>VLOOKUP(A45,resumo!$B$13:D74,2,FALSE)</f>
        <v>SERVIÇOS TÉCNICOS</v>
      </c>
      <c r="C45" s="208">
        <f>VLOOKUP(A45,resumo!$B$13:D74,3,FALSE)</f>
        <v>0</v>
      </c>
      <c r="D45" s="67">
        <v>0.2</v>
      </c>
      <c r="E45" s="67">
        <v>0.2</v>
      </c>
      <c r="F45" s="67">
        <v>0.15</v>
      </c>
      <c r="G45" s="67">
        <v>0.15</v>
      </c>
      <c r="H45" s="67">
        <v>0.15</v>
      </c>
      <c r="I45" s="67">
        <v>0.15</v>
      </c>
      <c r="J45" s="153">
        <f t="shared" si="12"/>
        <v>1</v>
      </c>
    </row>
    <row r="46" spans="1:10" ht="16.5" customHeight="1">
      <c r="A46" s="215"/>
      <c r="B46" s="217"/>
      <c r="C46" s="209"/>
      <c r="D46" s="68">
        <f>$C$45*D45</f>
        <v>0</v>
      </c>
      <c r="E46" s="68">
        <f t="shared" ref="E46:I46" si="16">$C$45*E45</f>
        <v>0</v>
      </c>
      <c r="F46" s="68">
        <f t="shared" si="16"/>
        <v>0</v>
      </c>
      <c r="G46" s="68">
        <f t="shared" si="16"/>
        <v>0</v>
      </c>
      <c r="H46" s="68">
        <f t="shared" si="16"/>
        <v>0</v>
      </c>
      <c r="I46" s="68">
        <f t="shared" si="16"/>
        <v>0</v>
      </c>
      <c r="J46" s="69">
        <f t="shared" si="12"/>
        <v>0</v>
      </c>
    </row>
    <row r="47" spans="1:10" ht="16.5" customHeight="1">
      <c r="A47" s="214">
        <v>3020000</v>
      </c>
      <c r="B47" s="216" t="str">
        <f>VLOOKUP(A47,resumo!$B$13:D76,2,FALSE)</f>
        <v>MOVIMENTO DE TERRA</v>
      </c>
      <c r="C47" s="208">
        <f>VLOOKUP(A47,resumo!$B$13:D76,3,FALSE)</f>
        <v>0</v>
      </c>
      <c r="D47" s="67"/>
      <c r="E47" s="67">
        <v>0.35</v>
      </c>
      <c r="F47" s="67">
        <v>0.35</v>
      </c>
      <c r="G47" s="66">
        <v>0.3</v>
      </c>
      <c r="H47" s="67"/>
      <c r="I47" s="67"/>
      <c r="J47" s="153">
        <f t="shared" si="12"/>
        <v>1</v>
      </c>
    </row>
    <row r="48" spans="1:10" ht="16.5" customHeight="1">
      <c r="A48" s="215"/>
      <c r="B48" s="217"/>
      <c r="C48" s="209"/>
      <c r="D48" s="154">
        <f>$C$47*D47</f>
        <v>0</v>
      </c>
      <c r="E48" s="154">
        <f t="shared" ref="E48:I48" si="17">$C$47*E47</f>
        <v>0</v>
      </c>
      <c r="F48" s="154">
        <f t="shared" si="17"/>
        <v>0</v>
      </c>
      <c r="G48" s="154">
        <f t="shared" si="17"/>
        <v>0</v>
      </c>
      <c r="H48" s="154">
        <f t="shared" si="17"/>
        <v>0</v>
      </c>
      <c r="I48" s="154">
        <f t="shared" si="17"/>
        <v>0</v>
      </c>
      <c r="J48" s="69">
        <f t="shared" si="12"/>
        <v>0</v>
      </c>
    </row>
    <row r="49" spans="1:10" ht="16.5" customHeight="1">
      <c r="A49" s="214">
        <v>3030000</v>
      </c>
      <c r="B49" s="216" t="str">
        <f>VLOOKUP(A49,resumo!$B$13:D78,2,FALSE)</f>
        <v>ESCORAMENTOS</v>
      </c>
      <c r="C49" s="208">
        <f>VLOOKUP(A49,resumo!$B$13:D78,3,FALSE)</f>
        <v>0</v>
      </c>
      <c r="D49" s="67"/>
      <c r="E49" s="67">
        <v>0.35</v>
      </c>
      <c r="F49" s="67">
        <v>0.35</v>
      </c>
      <c r="G49" s="67">
        <v>0.3</v>
      </c>
      <c r="H49" s="67">
        <f t="shared" ref="H49:I49" si="18">$C$13*H48</f>
        <v>0</v>
      </c>
      <c r="I49" s="67">
        <f t="shared" si="18"/>
        <v>0</v>
      </c>
      <c r="J49" s="153">
        <f t="shared" si="12"/>
        <v>1</v>
      </c>
    </row>
    <row r="50" spans="1:10" ht="16.5" customHeight="1">
      <c r="A50" s="215"/>
      <c r="B50" s="217"/>
      <c r="C50" s="209"/>
      <c r="D50" s="68">
        <f>$C$49*D49</f>
        <v>0</v>
      </c>
      <c r="E50" s="68">
        <f t="shared" ref="E50:I50" si="19">$C$49*E49</f>
        <v>0</v>
      </c>
      <c r="F50" s="68">
        <f t="shared" si="19"/>
        <v>0</v>
      </c>
      <c r="G50" s="68">
        <f t="shared" si="19"/>
        <v>0</v>
      </c>
      <c r="H50" s="68">
        <f t="shared" si="19"/>
        <v>0</v>
      </c>
      <c r="I50" s="68">
        <f t="shared" si="19"/>
        <v>0</v>
      </c>
      <c r="J50" s="69">
        <f t="shared" si="12"/>
        <v>0</v>
      </c>
    </row>
    <row r="51" spans="1:10" ht="16.5" customHeight="1">
      <c r="A51" s="214">
        <v>3040000</v>
      </c>
      <c r="B51" s="216" t="str">
        <f>VLOOKUP(A51,resumo!$B$13:D80,2,FALSE)</f>
        <v>ASSENTAMENTO</v>
      </c>
      <c r="C51" s="208">
        <f>VLOOKUP(A51,resumo!$B$13:D80,3,FALSE)</f>
        <v>0</v>
      </c>
      <c r="D51" s="67"/>
      <c r="E51" s="67"/>
      <c r="F51" s="67">
        <v>0.4</v>
      </c>
      <c r="G51" s="66">
        <v>0.4</v>
      </c>
      <c r="H51" s="67">
        <v>0.2</v>
      </c>
      <c r="I51" s="67"/>
      <c r="J51" s="153">
        <f t="shared" si="12"/>
        <v>1</v>
      </c>
    </row>
    <row r="52" spans="1:10" ht="16.5" customHeight="1">
      <c r="A52" s="215"/>
      <c r="B52" s="217"/>
      <c r="C52" s="209"/>
      <c r="D52" s="154">
        <f>$C$51*D51</f>
        <v>0</v>
      </c>
      <c r="E52" s="154">
        <f t="shared" ref="E52:I52" si="20">$C$51*E51</f>
        <v>0</v>
      </c>
      <c r="F52" s="154">
        <f t="shared" si="20"/>
        <v>0</v>
      </c>
      <c r="G52" s="154">
        <f t="shared" si="20"/>
        <v>0</v>
      </c>
      <c r="H52" s="154">
        <f t="shared" si="20"/>
        <v>0</v>
      </c>
      <c r="I52" s="154">
        <f t="shared" si="20"/>
        <v>0</v>
      </c>
      <c r="J52" s="69">
        <f t="shared" si="12"/>
        <v>0</v>
      </c>
    </row>
    <row r="53" spans="1:10" ht="16.5" customHeight="1">
      <c r="A53" s="214">
        <v>3050000</v>
      </c>
      <c r="B53" s="216" t="str">
        <f>VLOOKUP(A53,resumo!$B$13:D82,2,FALSE)</f>
        <v>FORNECIMENTO DE MATERIAIS</v>
      </c>
      <c r="C53" s="208">
        <f>VLOOKUP(A53,resumo!$B$13:D82,3,FALSE)</f>
        <v>0</v>
      </c>
      <c r="D53" s="67">
        <v>0.2</v>
      </c>
      <c r="E53" s="67">
        <v>0.2</v>
      </c>
      <c r="F53" s="67">
        <v>0.15</v>
      </c>
      <c r="G53" s="67">
        <v>0.15</v>
      </c>
      <c r="H53" s="67">
        <v>0.15</v>
      </c>
      <c r="I53" s="67">
        <v>0.15</v>
      </c>
      <c r="J53" s="153">
        <f t="shared" si="12"/>
        <v>1</v>
      </c>
    </row>
    <row r="54" spans="1:10" ht="16.5" customHeight="1">
      <c r="A54" s="215"/>
      <c r="B54" s="217"/>
      <c r="C54" s="209"/>
      <c r="D54" s="68">
        <f>$C$53*D53</f>
        <v>0</v>
      </c>
      <c r="E54" s="68">
        <f t="shared" ref="E54:I54" si="21">$C$53*E53</f>
        <v>0</v>
      </c>
      <c r="F54" s="68">
        <f t="shared" si="21"/>
        <v>0</v>
      </c>
      <c r="G54" s="68">
        <f t="shared" si="21"/>
        <v>0</v>
      </c>
      <c r="H54" s="68">
        <f t="shared" si="21"/>
        <v>0</v>
      </c>
      <c r="I54" s="68">
        <f t="shared" si="21"/>
        <v>0</v>
      </c>
      <c r="J54" s="69">
        <f t="shared" si="12"/>
        <v>0</v>
      </c>
    </row>
    <row r="55" spans="1:10" ht="16.5" customHeight="1">
      <c r="A55" s="214">
        <v>4000000</v>
      </c>
      <c r="B55" s="210" t="str">
        <f>VLOOKUP(A55,resumo!$B$13:D84,2,FALSE)</f>
        <v>LINHA DE RECALQUE - DES. RMO 01.868</v>
      </c>
      <c r="C55" s="211"/>
      <c r="D55" s="232"/>
      <c r="E55" s="233"/>
      <c r="F55" s="233"/>
      <c r="G55" s="233"/>
      <c r="H55" s="233"/>
      <c r="I55" s="234"/>
      <c r="J55" s="238">
        <f>J58+J60+J62+J64+J66+J68+J70</f>
        <v>0</v>
      </c>
    </row>
    <row r="56" spans="1:10" ht="16.5" customHeight="1">
      <c r="A56" s="215"/>
      <c r="B56" s="212"/>
      <c r="C56" s="213"/>
      <c r="D56" s="235"/>
      <c r="E56" s="236"/>
      <c r="F56" s="236"/>
      <c r="G56" s="236"/>
      <c r="H56" s="236"/>
      <c r="I56" s="237"/>
      <c r="J56" s="239"/>
    </row>
    <row r="57" spans="1:10" ht="16.5" customHeight="1">
      <c r="A57" s="214">
        <v>4010000</v>
      </c>
      <c r="B57" s="216" t="str">
        <f>VLOOKUP(A57,resumo!$B$13:D86,2,FALSE)</f>
        <v>SERVIÇOS TÉCNICOS</v>
      </c>
      <c r="C57" s="208">
        <f>VLOOKUP(A57,resumo!$B$13:D86,3,FALSE)</f>
        <v>0</v>
      </c>
      <c r="D57" s="67">
        <v>0.2</v>
      </c>
      <c r="E57" s="67">
        <v>0.2</v>
      </c>
      <c r="F57" s="67">
        <v>0.15</v>
      </c>
      <c r="G57" s="66">
        <v>0.15</v>
      </c>
      <c r="H57" s="67">
        <v>0.15</v>
      </c>
      <c r="I57" s="67">
        <v>0.15</v>
      </c>
      <c r="J57" s="153">
        <f t="shared" si="12"/>
        <v>1</v>
      </c>
    </row>
    <row r="58" spans="1:10" ht="16.5" customHeight="1">
      <c r="A58" s="215"/>
      <c r="B58" s="217"/>
      <c r="C58" s="209"/>
      <c r="D58" s="154">
        <f>$C$57*D57</f>
        <v>0</v>
      </c>
      <c r="E58" s="154">
        <f t="shared" ref="E58:I58" si="22">$C$57*E57</f>
        <v>0</v>
      </c>
      <c r="F58" s="154">
        <f t="shared" si="22"/>
        <v>0</v>
      </c>
      <c r="G58" s="154">
        <f t="shared" si="22"/>
        <v>0</v>
      </c>
      <c r="H58" s="154">
        <f t="shared" si="22"/>
        <v>0</v>
      </c>
      <c r="I58" s="154">
        <f t="shared" si="22"/>
        <v>0</v>
      </c>
      <c r="J58" s="69">
        <f t="shared" si="12"/>
        <v>0</v>
      </c>
    </row>
    <row r="59" spans="1:10" ht="16.5" customHeight="1">
      <c r="A59" s="214">
        <v>4020000</v>
      </c>
      <c r="B59" s="216" t="str">
        <f>VLOOKUP(A59,resumo!$B$13:D88,2,FALSE)</f>
        <v>MOVIMENTO DE TERRA</v>
      </c>
      <c r="C59" s="208">
        <f>VLOOKUP(A59,resumo!$B$13:D88,3,FALSE)</f>
        <v>0</v>
      </c>
      <c r="D59" s="67"/>
      <c r="E59" s="67">
        <v>0.35</v>
      </c>
      <c r="F59" s="67">
        <v>0.35</v>
      </c>
      <c r="G59" s="67">
        <v>0.3</v>
      </c>
      <c r="H59" s="67"/>
      <c r="I59" s="67"/>
      <c r="J59" s="153">
        <f t="shared" si="12"/>
        <v>1</v>
      </c>
    </row>
    <row r="60" spans="1:10" ht="16.5" customHeight="1">
      <c r="A60" s="215"/>
      <c r="B60" s="217"/>
      <c r="C60" s="209"/>
      <c r="D60" s="68">
        <f>$C$59*D59</f>
        <v>0</v>
      </c>
      <c r="E60" s="68">
        <f>$C$59*E59</f>
        <v>0</v>
      </c>
      <c r="F60" s="68">
        <f t="shared" ref="F60:G60" si="23">$C$59*F59</f>
        <v>0</v>
      </c>
      <c r="G60" s="68">
        <f t="shared" si="23"/>
        <v>0</v>
      </c>
      <c r="H60" s="68"/>
      <c r="I60" s="68"/>
      <c r="J60" s="69">
        <f t="shared" si="12"/>
        <v>0</v>
      </c>
    </row>
    <row r="61" spans="1:10" ht="16.5" customHeight="1">
      <c r="A61" s="214">
        <v>4030000</v>
      </c>
      <c r="B61" s="216" t="str">
        <f>VLOOKUP(A61,resumo!$B$13:D90,2,FALSE)</f>
        <v>ESCORAMENTOS</v>
      </c>
      <c r="C61" s="208">
        <f>VLOOKUP(A61,resumo!$B$13:D90,3,FALSE)</f>
        <v>0</v>
      </c>
      <c r="D61" s="67"/>
      <c r="E61" s="67">
        <v>0.35</v>
      </c>
      <c r="F61" s="67">
        <v>0.35</v>
      </c>
      <c r="G61" s="66">
        <v>0.3</v>
      </c>
      <c r="H61" s="67"/>
      <c r="I61" s="67"/>
      <c r="J61" s="153">
        <f t="shared" si="12"/>
        <v>1</v>
      </c>
    </row>
    <row r="62" spans="1:10" ht="16.5" customHeight="1">
      <c r="A62" s="215"/>
      <c r="B62" s="217"/>
      <c r="C62" s="209"/>
      <c r="D62" s="154">
        <f>$C$61*D61</f>
        <v>0</v>
      </c>
      <c r="E62" s="154">
        <f t="shared" ref="E62:I62" si="24">$C$61*E61</f>
        <v>0</v>
      </c>
      <c r="F62" s="154">
        <f t="shared" si="24"/>
        <v>0</v>
      </c>
      <c r="G62" s="154">
        <f t="shared" si="24"/>
        <v>0</v>
      </c>
      <c r="H62" s="154">
        <f t="shared" si="24"/>
        <v>0</v>
      </c>
      <c r="I62" s="154">
        <f t="shared" si="24"/>
        <v>0</v>
      </c>
      <c r="J62" s="69">
        <f t="shared" si="12"/>
        <v>0</v>
      </c>
    </row>
    <row r="63" spans="1:10" ht="16.5" customHeight="1">
      <c r="A63" s="214">
        <v>4040000</v>
      </c>
      <c r="B63" s="216" t="str">
        <f>VLOOKUP(A63,resumo!$B$13:D92,2,FALSE)</f>
        <v>FUNDAÇÕES E ESTRUTURAS</v>
      </c>
      <c r="C63" s="208">
        <f>VLOOKUP(A63,resumo!$B$13:D92,3,FALSE)</f>
        <v>0</v>
      </c>
      <c r="D63" s="67"/>
      <c r="E63" s="67"/>
      <c r="F63" s="67">
        <v>0.45</v>
      </c>
      <c r="G63" s="67">
        <v>0.45</v>
      </c>
      <c r="H63" s="67">
        <v>0.1</v>
      </c>
      <c r="I63" s="67"/>
      <c r="J63" s="153">
        <f t="shared" si="12"/>
        <v>1</v>
      </c>
    </row>
    <row r="64" spans="1:10" ht="16.5" customHeight="1">
      <c r="A64" s="215"/>
      <c r="B64" s="217"/>
      <c r="C64" s="209"/>
      <c r="D64" s="68">
        <f>$C$63*D63</f>
        <v>0</v>
      </c>
      <c r="E64" s="68">
        <f t="shared" ref="E64:I64" si="25">$C$63*E63</f>
        <v>0</v>
      </c>
      <c r="F64" s="68">
        <f t="shared" si="25"/>
        <v>0</v>
      </c>
      <c r="G64" s="68">
        <f t="shared" si="25"/>
        <v>0</v>
      </c>
      <c r="H64" s="68">
        <f t="shared" si="25"/>
        <v>0</v>
      </c>
      <c r="I64" s="68">
        <f t="shared" si="25"/>
        <v>0</v>
      </c>
      <c r="J64" s="69">
        <f t="shared" si="12"/>
        <v>0</v>
      </c>
    </row>
    <row r="65" spans="1:11" ht="16.5" customHeight="1">
      <c r="A65" s="214">
        <v>4050000</v>
      </c>
      <c r="B65" s="216" t="str">
        <f>VLOOKUP(A65,resumo!$B$13:D94,2,FALSE)</f>
        <v>ASSENTAMENTO</v>
      </c>
      <c r="C65" s="208">
        <f>VLOOKUP(A65,resumo!$B$13:D94,3,FALSE)</f>
        <v>0</v>
      </c>
      <c r="D65" s="67"/>
      <c r="E65" s="67"/>
      <c r="F65" s="67"/>
      <c r="G65" s="66">
        <v>0.5</v>
      </c>
      <c r="H65" s="67">
        <v>0.5</v>
      </c>
      <c r="I65" s="67"/>
      <c r="J65" s="153">
        <f t="shared" si="12"/>
        <v>1</v>
      </c>
    </row>
    <row r="66" spans="1:11" ht="16.5" customHeight="1">
      <c r="A66" s="215"/>
      <c r="B66" s="217"/>
      <c r="C66" s="209"/>
      <c r="D66" s="154">
        <f>$C$65*D65</f>
        <v>0</v>
      </c>
      <c r="E66" s="154">
        <f t="shared" ref="E66:I66" si="26">$C$65*E65</f>
        <v>0</v>
      </c>
      <c r="F66" s="154">
        <f t="shared" si="26"/>
        <v>0</v>
      </c>
      <c r="G66" s="154">
        <f t="shared" si="26"/>
        <v>0</v>
      </c>
      <c r="H66" s="154">
        <f t="shared" si="26"/>
        <v>0</v>
      </c>
      <c r="I66" s="154">
        <f t="shared" si="26"/>
        <v>0</v>
      </c>
      <c r="J66" s="69">
        <f t="shared" si="12"/>
        <v>0</v>
      </c>
    </row>
    <row r="67" spans="1:11" ht="16.5" customHeight="1">
      <c r="A67" s="214">
        <v>4060000</v>
      </c>
      <c r="B67" s="216" t="str">
        <f>VLOOKUP(A67,resumo!$B$13:D96,2,FALSE)</f>
        <v>PAVIMENTAÇÃO</v>
      </c>
      <c r="C67" s="208">
        <f>VLOOKUP(A67,resumo!$B$13:D96,3,FALSE)</f>
        <v>0</v>
      </c>
      <c r="D67" s="67"/>
      <c r="E67" s="67"/>
      <c r="F67" s="67"/>
      <c r="G67" s="67"/>
      <c r="H67" s="67">
        <v>0.5</v>
      </c>
      <c r="I67" s="67">
        <v>0.5</v>
      </c>
      <c r="J67" s="153">
        <f t="shared" si="12"/>
        <v>1</v>
      </c>
    </row>
    <row r="68" spans="1:11" ht="16.5" customHeight="1">
      <c r="A68" s="215"/>
      <c r="B68" s="217"/>
      <c r="C68" s="209"/>
      <c r="D68" s="68">
        <f>$C$67*D67</f>
        <v>0</v>
      </c>
      <c r="E68" s="68">
        <f t="shared" ref="E68:I68" si="27">$C$67*E67</f>
        <v>0</v>
      </c>
      <c r="F68" s="68">
        <f t="shared" si="27"/>
        <v>0</v>
      </c>
      <c r="G68" s="68">
        <f t="shared" si="27"/>
        <v>0</v>
      </c>
      <c r="H68" s="68">
        <f t="shared" si="27"/>
        <v>0</v>
      </c>
      <c r="I68" s="68">
        <f t="shared" si="27"/>
        <v>0</v>
      </c>
      <c r="J68" s="69">
        <f t="shared" si="12"/>
        <v>0</v>
      </c>
    </row>
    <row r="69" spans="1:11" ht="16.5" customHeight="1">
      <c r="A69" s="214">
        <v>4070000</v>
      </c>
      <c r="B69" s="216" t="str">
        <f>VLOOKUP(A69,resumo!$B$13:D98,2,FALSE)</f>
        <v>FORNECIMENTO DE MATERIAL</v>
      </c>
      <c r="C69" s="208">
        <f>VLOOKUP(A69,resumo!$B$13:D98,3,FALSE)</f>
        <v>0</v>
      </c>
      <c r="D69" s="67">
        <v>0.2</v>
      </c>
      <c r="E69" s="67">
        <v>0.2</v>
      </c>
      <c r="F69" s="67">
        <v>0.15</v>
      </c>
      <c r="G69" s="67">
        <v>0.15</v>
      </c>
      <c r="H69" s="67">
        <v>0.15</v>
      </c>
      <c r="I69" s="67">
        <v>0.15</v>
      </c>
      <c r="J69" s="153">
        <f t="shared" si="12"/>
        <v>1</v>
      </c>
    </row>
    <row r="70" spans="1:11" ht="16.5" customHeight="1" thickBot="1">
      <c r="A70" s="215"/>
      <c r="B70" s="217"/>
      <c r="C70" s="209"/>
      <c r="D70" s="154">
        <f>$C$69*D69</f>
        <v>0</v>
      </c>
      <c r="E70" s="154">
        <f t="shared" ref="E70:I70" si="28">$C$69*E69</f>
        <v>0</v>
      </c>
      <c r="F70" s="154">
        <f t="shared" si="28"/>
        <v>0</v>
      </c>
      <c r="G70" s="154">
        <f t="shared" si="28"/>
        <v>0</v>
      </c>
      <c r="H70" s="154">
        <f t="shared" si="28"/>
        <v>0</v>
      </c>
      <c r="I70" s="154">
        <f t="shared" si="28"/>
        <v>0</v>
      </c>
      <c r="J70" s="69">
        <f t="shared" si="12"/>
        <v>0</v>
      </c>
    </row>
    <row r="71" spans="1:11" ht="16.5" customHeight="1" thickBot="1">
      <c r="A71" s="220" t="s">
        <v>5</v>
      </c>
      <c r="B71" s="221"/>
      <c r="C71" s="74">
        <f>C13+C15+C17+C19+C21+C23+C25+C27+C29+C31+C35+C37+C39+C41+C45+C47+C49+C51+C53+C57+C59+C61+C63+C65+C67+C69</f>
        <v>0</v>
      </c>
      <c r="D71" s="79">
        <f>D14+D16+D18+D20+D22+D24+D26+D28+D30+D32+D36+D38+D40+D42+D46+D48+D50+D52+D54+D58+D60+D62+D64+D66+D68+D70</f>
        <v>0</v>
      </c>
      <c r="E71" s="79">
        <f t="shared" ref="E71:I71" si="29">E14+E16+E18+E20+E22+E24+E26+E28+E30+E32+E36+E38+E40+E42+E46+E48+E50+E52+E54+E58+E60+E62+E64+E66+E68+E70</f>
        <v>0</v>
      </c>
      <c r="F71" s="79">
        <f t="shared" si="29"/>
        <v>0</v>
      </c>
      <c r="G71" s="79">
        <f t="shared" si="29"/>
        <v>0</v>
      </c>
      <c r="H71" s="79">
        <f t="shared" si="29"/>
        <v>0</v>
      </c>
      <c r="I71" s="79">
        <f t="shared" si="29"/>
        <v>0</v>
      </c>
      <c r="J71" s="64">
        <f>J55+J43+J33+J11</f>
        <v>0</v>
      </c>
    </row>
    <row r="72" spans="1:11" ht="16.5" customHeight="1" thickBot="1">
      <c r="A72" s="222" t="s">
        <v>153</v>
      </c>
      <c r="B72" s="223"/>
      <c r="C72" s="75">
        <f>C71*0.2212</f>
        <v>0</v>
      </c>
      <c r="D72" s="80">
        <f>D71*0.2212</f>
        <v>0</v>
      </c>
      <c r="E72" s="80">
        <f t="shared" ref="E72:I72" si="30">E71*0.2212</f>
        <v>0</v>
      </c>
      <c r="F72" s="80">
        <f t="shared" si="30"/>
        <v>0</v>
      </c>
      <c r="G72" s="80">
        <f t="shared" si="30"/>
        <v>0</v>
      </c>
      <c r="H72" s="80">
        <f t="shared" si="30"/>
        <v>0</v>
      </c>
      <c r="I72" s="80">
        <f t="shared" si="30"/>
        <v>0</v>
      </c>
      <c r="J72" s="65">
        <f>J71*0.2212</f>
        <v>0</v>
      </c>
    </row>
    <row r="73" spans="1:11" s="42" customFormat="1" ht="16.5" customHeight="1" thickBot="1">
      <c r="A73" s="224" t="s">
        <v>6</v>
      </c>
      <c r="B73" s="225"/>
      <c r="C73" s="75">
        <f>C71+C72</f>
        <v>0</v>
      </c>
      <c r="D73" s="56">
        <f>D71+D72</f>
        <v>0</v>
      </c>
      <c r="E73" s="56">
        <f t="shared" ref="E73:I73" si="31">E71+E72</f>
        <v>0</v>
      </c>
      <c r="F73" s="56">
        <f t="shared" si="31"/>
        <v>0</v>
      </c>
      <c r="G73" s="56">
        <f t="shared" si="31"/>
        <v>0</v>
      </c>
      <c r="H73" s="56">
        <f t="shared" si="31"/>
        <v>0</v>
      </c>
      <c r="I73" s="56">
        <f t="shared" si="31"/>
        <v>0</v>
      </c>
      <c r="J73" s="61">
        <f>SUM(D73:I73)</f>
        <v>0</v>
      </c>
      <c r="K73" s="41"/>
    </row>
    <row r="74" spans="1:11" ht="16.5" customHeight="1" thickBot="1">
      <c r="A74" s="218" t="s">
        <v>18</v>
      </c>
      <c r="B74" s="219"/>
      <c r="C74" s="71"/>
      <c r="D74" s="78">
        <f>D73</f>
        <v>0</v>
      </c>
      <c r="E74" s="78">
        <f>D74+E73</f>
        <v>0</v>
      </c>
      <c r="F74" s="78">
        <f t="shared" ref="F74:I74" si="32">E74+F73</f>
        <v>0</v>
      </c>
      <c r="G74" s="78">
        <f t="shared" si="32"/>
        <v>0</v>
      </c>
      <c r="H74" s="78">
        <f t="shared" si="32"/>
        <v>0</v>
      </c>
      <c r="I74" s="78">
        <f t="shared" si="32"/>
        <v>0</v>
      </c>
      <c r="J74" s="155"/>
    </row>
    <row r="75" spans="1:11">
      <c r="J75" s="62"/>
    </row>
    <row r="76" spans="1:11">
      <c r="D76" s="76"/>
      <c r="E76" s="76"/>
      <c r="F76" s="76"/>
      <c r="G76" s="76"/>
      <c r="H76" s="76"/>
      <c r="I76" s="76"/>
      <c r="J76" s="63"/>
    </row>
    <row r="77" spans="1:11">
      <c r="D77" s="77"/>
      <c r="E77" s="77"/>
      <c r="F77" s="77"/>
      <c r="G77" s="77"/>
      <c r="H77" s="77"/>
      <c r="I77" s="77"/>
    </row>
    <row r="78" spans="1:11">
      <c r="D78" s="77"/>
      <c r="E78" s="77"/>
      <c r="F78" s="77"/>
      <c r="G78" s="77"/>
      <c r="H78" s="77"/>
      <c r="I78" s="77"/>
    </row>
  </sheetData>
  <mergeCells count="98">
    <mergeCell ref="D55:I56"/>
    <mergeCell ref="J55:J56"/>
    <mergeCell ref="J11:J12"/>
    <mergeCell ref="D33:I34"/>
    <mergeCell ref="J33:J34"/>
    <mergeCell ref="D43:I44"/>
    <mergeCell ref="J43:J44"/>
    <mergeCell ref="C45:C46"/>
    <mergeCell ref="A35:A36"/>
    <mergeCell ref="B35:B36"/>
    <mergeCell ref="C35:C36"/>
    <mergeCell ref="D11:I12"/>
    <mergeCell ref="C37:C38"/>
    <mergeCell ref="C39:C40"/>
    <mergeCell ref="C41:C42"/>
    <mergeCell ref="B33:C34"/>
    <mergeCell ref="B43:C44"/>
    <mergeCell ref="B37:B38"/>
    <mergeCell ref="B39:B40"/>
    <mergeCell ref="B41:B42"/>
    <mergeCell ref="A45:A46"/>
    <mergeCell ref="B45:B46"/>
    <mergeCell ref="A27:A28"/>
    <mergeCell ref="C57:C58"/>
    <mergeCell ref="C59:C60"/>
    <mergeCell ref="A67:A68"/>
    <mergeCell ref="B67:B68"/>
    <mergeCell ref="C67:C68"/>
    <mergeCell ref="A57:A58"/>
    <mergeCell ref="A59:A60"/>
    <mergeCell ref="B57:B58"/>
    <mergeCell ref="B59:B60"/>
    <mergeCell ref="A63:A64"/>
    <mergeCell ref="A65:A66"/>
    <mergeCell ref="C65:C66"/>
    <mergeCell ref="A49:A50"/>
    <mergeCell ref="A51:A52"/>
    <mergeCell ref="A53:A54"/>
    <mergeCell ref="A55:A56"/>
    <mergeCell ref="C47:C48"/>
    <mergeCell ref="C49:C50"/>
    <mergeCell ref="C51:C52"/>
    <mergeCell ref="C53:C54"/>
    <mergeCell ref="B55:C56"/>
    <mergeCell ref="B47:B48"/>
    <mergeCell ref="B49:B50"/>
    <mergeCell ref="B51:B52"/>
    <mergeCell ref="B53:B54"/>
    <mergeCell ref="C69:C70"/>
    <mergeCell ref="B61:B62"/>
    <mergeCell ref="B63:B64"/>
    <mergeCell ref="B65:B66"/>
    <mergeCell ref="C63:C64"/>
    <mergeCell ref="A74:B74"/>
    <mergeCell ref="A71:B71"/>
    <mergeCell ref="A72:B72"/>
    <mergeCell ref="A73:B73"/>
    <mergeCell ref="A69:A70"/>
    <mergeCell ref="B69:B70"/>
    <mergeCell ref="C27:C28"/>
    <mergeCell ref="A29:A30"/>
    <mergeCell ref="C29:C30"/>
    <mergeCell ref="A61:A62"/>
    <mergeCell ref="C61:C62"/>
    <mergeCell ref="C31:C32"/>
    <mergeCell ref="B27:B28"/>
    <mergeCell ref="B29:B30"/>
    <mergeCell ref="B31:B32"/>
    <mergeCell ref="A31:A32"/>
    <mergeCell ref="A33:A34"/>
    <mergeCell ref="A37:A38"/>
    <mergeCell ref="A39:A40"/>
    <mergeCell ref="A41:A42"/>
    <mergeCell ref="A43:A44"/>
    <mergeCell ref="A47:A48"/>
    <mergeCell ref="A23:A24"/>
    <mergeCell ref="B23:B24"/>
    <mergeCell ref="C23:C24"/>
    <mergeCell ref="A25:A26"/>
    <mergeCell ref="B25:B26"/>
    <mergeCell ref="C25:C26"/>
    <mergeCell ref="A21:A22"/>
    <mergeCell ref="C21:C22"/>
    <mergeCell ref="A17:A18"/>
    <mergeCell ref="B17:B18"/>
    <mergeCell ref="C17:C18"/>
    <mergeCell ref="A19:A20"/>
    <mergeCell ref="B21:B22"/>
    <mergeCell ref="C19:C20"/>
    <mergeCell ref="B19:B20"/>
    <mergeCell ref="C13:C14"/>
    <mergeCell ref="C15:C16"/>
    <mergeCell ref="B11:C12"/>
    <mergeCell ref="A15:A16"/>
    <mergeCell ref="B15:B16"/>
    <mergeCell ref="A11:A12"/>
    <mergeCell ref="A13:A14"/>
    <mergeCell ref="B13:B14"/>
  </mergeCells>
  <pageMargins left="0.51181102362204722" right="0.51181102362204722" top="0.59055118110236227" bottom="0.59055118110236227" header="0.31496062992125984" footer="0.31496062992125984"/>
  <pageSetup paperSize="9" scale="38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</vt:lpstr>
      <vt:lpstr>resumo</vt:lpstr>
      <vt:lpstr>cronograma</vt:lpstr>
      <vt:lpstr>planilha!Area_de_impressao</vt:lpstr>
      <vt:lpstr>resumo!Area_de_impressao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 Aniceto Vaz Filho</dc:creator>
  <cp:lastModifiedBy>Anderson do Prado Campos</cp:lastModifiedBy>
  <cp:lastPrinted>2019-01-31T17:34:33Z</cp:lastPrinted>
  <dcterms:created xsi:type="dcterms:W3CDTF">2016-01-06T14:59:19Z</dcterms:created>
  <dcterms:modified xsi:type="dcterms:W3CDTF">2019-03-12T17:23:22Z</dcterms:modified>
</cp:coreProperties>
</file>