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255" windowWidth="11910" windowHeight="9195" activeTab="2"/>
  </bookViews>
  <sheets>
    <sheet name="Resumo" sheetId="2" r:id="rId1"/>
    <sheet name="Planilha" sheetId="1" r:id="rId2"/>
    <sheet name="Cronograma" sheetId="3" r:id="rId3"/>
  </sheets>
  <definedNames>
    <definedName name="_xlnm.Print_Area" localSheetId="2">Cronograma!$A$1:$E$25</definedName>
    <definedName name="_xlnm.Print_Area" localSheetId="1">Planilha!$A$1:$G$131</definedName>
    <definedName name="_xlnm.Print_Area" localSheetId="0">Resumo!$A$1:$E$21</definedName>
    <definedName name="_xlnm.Print_Titles" localSheetId="2">Cronograma!$A:$C,Cronograma!$2:$6</definedName>
    <definedName name="_xlnm.Print_Titles" localSheetId="1">Planilha!$4:$12</definedName>
  </definedNames>
  <calcPr calcId="14562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21" i="1"/>
  <c r="G22" i="1"/>
  <c r="G23" i="1"/>
  <c r="E24" i="1"/>
  <c r="G24" i="1" s="1"/>
  <c r="G25" i="1"/>
  <c r="G26" i="1"/>
  <c r="E27" i="1"/>
  <c r="G27" i="1" s="1"/>
  <c r="E28" i="1"/>
  <c r="E29" i="1" s="1"/>
  <c r="G30" i="1"/>
  <c r="G31" i="1"/>
  <c r="E34" i="1"/>
  <c r="E35" i="1"/>
  <c r="G35" i="1" s="1"/>
  <c r="G36" i="1"/>
  <c r="G37" i="1"/>
  <c r="E38" i="1"/>
  <c r="G38" i="1" s="1"/>
  <c r="G39" i="1"/>
  <c r="E40" i="1"/>
  <c r="E41" i="1"/>
  <c r="G41" i="1" s="1"/>
  <c r="E42" i="1"/>
  <c r="G42" i="1"/>
  <c r="G43" i="1"/>
  <c r="G44" i="1"/>
  <c r="E47" i="1"/>
  <c r="G48" i="1"/>
  <c r="G49" i="1"/>
  <c r="E50" i="1"/>
  <c r="G50" i="1" s="1"/>
  <c r="E51" i="1"/>
  <c r="G51" i="1" s="1"/>
  <c r="G52" i="1"/>
  <c r="G53" i="1"/>
  <c r="G54" i="1"/>
  <c r="G55" i="1"/>
  <c r="G56" i="1"/>
  <c r="E57" i="1"/>
  <c r="G57" i="1" s="1"/>
  <c r="E58" i="1"/>
  <c r="G58" i="1" s="1"/>
  <c r="E59" i="1"/>
  <c r="G59" i="1" s="1"/>
  <c r="G60" i="1"/>
  <c r="G61" i="1"/>
  <c r="E62" i="1"/>
  <c r="G62" i="1" s="1"/>
  <c r="G63" i="1"/>
  <c r="E66" i="1"/>
  <c r="G66" i="1" s="1"/>
  <c r="G67" i="1"/>
  <c r="G68" i="1"/>
  <c r="G69" i="1"/>
  <c r="G70" i="1"/>
  <c r="E71" i="1"/>
  <c r="E73" i="1" s="1"/>
  <c r="G72" i="1"/>
  <c r="G74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E90" i="1"/>
  <c r="G90" i="1" s="1"/>
  <c r="E91" i="1"/>
  <c r="G91" i="1" s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5" i="1"/>
  <c r="G116" i="1"/>
  <c r="G117" i="1"/>
  <c r="G118" i="1"/>
  <c r="G119" i="1"/>
  <c r="G122" i="1"/>
  <c r="G123" i="1"/>
  <c r="G28" i="1" l="1"/>
  <c r="G29" i="1"/>
  <c r="G47" i="1"/>
  <c r="G46" i="1" s="1"/>
  <c r="G40" i="1"/>
  <c r="G121" i="1"/>
  <c r="G114" i="1"/>
  <c r="G34" i="1"/>
  <c r="G73" i="1"/>
  <c r="G76" i="1"/>
  <c r="G13" i="1"/>
  <c r="G71" i="1"/>
  <c r="G20" i="1" l="1"/>
  <c r="G33" i="1"/>
  <c r="G65" i="1"/>
  <c r="G125" i="1" l="1"/>
  <c r="G126" i="1" s="1"/>
  <c r="G127" i="1" s="1"/>
  <c r="C20" i="2" l="1"/>
  <c r="A24" i="3" s="1"/>
  <c r="A6" i="2" l="1"/>
  <c r="B3" i="3"/>
  <c r="B2" i="3"/>
  <c r="C4" i="2"/>
  <c r="C3" i="2"/>
  <c r="B17" i="3" l="1"/>
  <c r="B9" i="3" l="1"/>
  <c r="B11" i="3"/>
  <c r="B13" i="3"/>
  <c r="B15" i="3"/>
  <c r="B19" i="3"/>
  <c r="B21" i="3"/>
  <c r="B7" i="3"/>
  <c r="C12" i="2"/>
  <c r="C13" i="2"/>
  <c r="C14" i="2"/>
  <c r="C15" i="2"/>
  <c r="C16" i="2"/>
  <c r="C17" i="2"/>
  <c r="C18" i="2"/>
  <c r="C11" i="2"/>
  <c r="C9" i="3" l="1"/>
  <c r="D12" i="2" l="1"/>
  <c r="D16" i="2" l="1"/>
  <c r="D15" i="2"/>
  <c r="C15" i="3"/>
  <c r="C17" i="3"/>
  <c r="C19" i="3"/>
  <c r="D17" i="2"/>
  <c r="D10" i="3"/>
  <c r="E10" i="3"/>
  <c r="D20" i="3" l="1"/>
  <c r="E20" i="3"/>
  <c r="D16" i="3"/>
  <c r="E16" i="3"/>
  <c r="E18" i="3"/>
  <c r="D18" i="3"/>
  <c r="C7" i="3"/>
  <c r="D11" i="2"/>
  <c r="C13" i="3"/>
  <c r="D14" i="3" s="1"/>
  <c r="D14" i="2"/>
  <c r="C21" i="3"/>
  <c r="D18" i="2"/>
  <c r="C11" i="3"/>
  <c r="D13" i="2"/>
  <c r="D19" i="2" l="1"/>
  <c r="D20" i="2" s="1"/>
  <c r="D22" i="3"/>
  <c r="E22" i="3"/>
  <c r="E8" i="3"/>
  <c r="D8" i="3"/>
  <c r="C23" i="3"/>
  <c r="C24" i="3" s="1"/>
  <c r="E12" i="3"/>
  <c r="D12" i="3"/>
  <c r="E14" i="3"/>
  <c r="D23" i="3" l="1"/>
  <c r="D24" i="3" s="1"/>
  <c r="D25" i="3" s="1"/>
  <c r="E23" i="3"/>
  <c r="E24" i="3" s="1"/>
  <c r="D21" i="2"/>
  <c r="E25" i="3" l="1"/>
  <c r="C25" i="3"/>
</calcChain>
</file>

<file path=xl/sharedStrings.xml><?xml version="1.0" encoding="utf-8"?>
<sst xmlns="http://schemas.openxmlformats.org/spreadsheetml/2006/main" count="450" uniqueCount="339">
  <si>
    <t>OBRA:</t>
  </si>
  <si>
    <t xml:space="preserve">LOCAL:                    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</si>
  <si>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</si>
  <si>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</si>
  <si>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</si>
  <si>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</si>
  <si>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</si>
  <si>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</si>
  <si>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</si>
  <si>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1.0</t>
  </si>
  <si>
    <t xml:space="preserve">Serviço técnico especializado </t>
  </si>
  <si>
    <t>1.1</t>
  </si>
  <si>
    <t>01.17.031</t>
  </si>
  <si>
    <t>1.2</t>
  </si>
  <si>
    <t>01.17.071</t>
  </si>
  <si>
    <t>1.3</t>
  </si>
  <si>
    <t>01.17.111</t>
  </si>
  <si>
    <t>1.4</t>
  </si>
  <si>
    <t>01.17.051</t>
  </si>
  <si>
    <t>1.5</t>
  </si>
  <si>
    <t>2.0</t>
  </si>
  <si>
    <t>Início, apoio e administração da obra</t>
  </si>
  <si>
    <t>2.1</t>
  </si>
  <si>
    <t>02.03.110</t>
  </si>
  <si>
    <t>2.2</t>
  </si>
  <si>
    <t>02.03.120</t>
  </si>
  <si>
    <t>2.5</t>
  </si>
  <si>
    <t>02.05.060</t>
  </si>
  <si>
    <t>02.02.130</t>
  </si>
  <si>
    <t>02.02.150</t>
  </si>
  <si>
    <t>02.02.140</t>
  </si>
  <si>
    <t>02.08.020</t>
  </si>
  <si>
    <t>55.10.030</t>
  </si>
  <si>
    <t>3.0</t>
  </si>
  <si>
    <t>3.1</t>
  </si>
  <si>
    <t>04.02.110</t>
  </si>
  <si>
    <t>04.03.040</t>
  </si>
  <si>
    <t>04.02.140</t>
  </si>
  <si>
    <t>4.0</t>
  </si>
  <si>
    <t>11.18.060</t>
  </si>
  <si>
    <t>5.0</t>
  </si>
  <si>
    <t>17.01.020</t>
  </si>
  <si>
    <t>6.0</t>
  </si>
  <si>
    <t>22.02.030</t>
  </si>
  <si>
    <t>7.0</t>
  </si>
  <si>
    <t>32.15.040</t>
  </si>
  <si>
    <t>8.0</t>
  </si>
  <si>
    <t>8.1</t>
  </si>
  <si>
    <t>33.07.102</t>
  </si>
  <si>
    <t>33.02.060</t>
  </si>
  <si>
    <t>33.10.030</t>
  </si>
  <si>
    <t>39.03.170</t>
  </si>
  <si>
    <t>39.03.174</t>
  </si>
  <si>
    <t>39.04.080</t>
  </si>
  <si>
    <t>42.01.040</t>
  </si>
  <si>
    <t>42.02.010</t>
  </si>
  <si>
    <t>42.04.020</t>
  </si>
  <si>
    <t>42.04.040</t>
  </si>
  <si>
    <t>42.04.060</t>
  </si>
  <si>
    <t>42.04.080</t>
  </si>
  <si>
    <t>42.05.200</t>
  </si>
  <si>
    <t>42.05.310</t>
  </si>
  <si>
    <t>42.05.440</t>
  </si>
  <si>
    <t>42.20.080</t>
  </si>
  <si>
    <t>Limpeza e arremate</t>
  </si>
  <si>
    <t>55.01.020</t>
  </si>
  <si>
    <t>TOTAL</t>
  </si>
  <si>
    <t xml:space="preserve">BDI </t>
  </si>
  <si>
    <t>TOTAL GERAL</t>
  </si>
  <si>
    <t>Objeto:</t>
  </si>
  <si>
    <t xml:space="preserve">Local:                    </t>
  </si>
  <si>
    <t xml:space="preserve">Item </t>
  </si>
  <si>
    <t>Descrição dos Serviços</t>
  </si>
  <si>
    <t>Valor Total</t>
  </si>
  <si>
    <t>BDI</t>
  </si>
  <si>
    <t>Mês 1</t>
  </si>
  <si>
    <t>Mês 2</t>
  </si>
  <si>
    <t>TOTAL GERAL ACUMULADO</t>
  </si>
  <si>
    <t>cj</t>
  </si>
  <si>
    <t>02.03.060</t>
  </si>
  <si>
    <t>02.03.200</t>
  </si>
  <si>
    <t>02.05.202</t>
  </si>
  <si>
    <t>03.01.020</t>
  </si>
  <si>
    <t>03.08.040</t>
  </si>
  <si>
    <t>03.09.020</t>
  </si>
  <si>
    <t>04.03.080</t>
  </si>
  <si>
    <t>05.07.040</t>
  </si>
  <si>
    <t>05.07.070</t>
  </si>
  <si>
    <t>Lona plástica</t>
  </si>
  <si>
    <t>16.12.200</t>
  </si>
  <si>
    <t>22.02.100</t>
  </si>
  <si>
    <t>24.03.080</t>
  </si>
  <si>
    <t>24.03.310</t>
  </si>
  <si>
    <t>24.03.680</t>
  </si>
  <si>
    <t>32.20.020</t>
  </si>
  <si>
    <t>33.10.010</t>
  </si>
  <si>
    <t>37.03.200</t>
  </si>
  <si>
    <t>37.13.840</t>
  </si>
  <si>
    <t>38.01.040</t>
  </si>
  <si>
    <t>38.01.140</t>
  </si>
  <si>
    <t>39.03.160</t>
  </si>
  <si>
    <t>39.04.070</t>
  </si>
  <si>
    <t>40.04.450</t>
  </si>
  <si>
    <t>40.05.060</t>
  </si>
  <si>
    <t>40.07.010</t>
  </si>
  <si>
    <t>41.02.551</t>
  </si>
  <si>
    <t>41.14.020</t>
  </si>
  <si>
    <t>42.01.086</t>
  </si>
  <si>
    <t>42.03.080</t>
  </si>
  <si>
    <t>42.05.070</t>
  </si>
  <si>
    <t>42.05.140</t>
  </si>
  <si>
    <t>42.05.260</t>
  </si>
  <si>
    <t>42.05.370</t>
  </si>
  <si>
    <t>42.05.390</t>
  </si>
  <si>
    <t>42.05.542</t>
  </si>
  <si>
    <t>42.05.650</t>
  </si>
  <si>
    <t>42.20.300</t>
  </si>
  <si>
    <t>46.03.060</t>
  </si>
  <si>
    <t>55.02.010</t>
  </si>
  <si>
    <t>55.02.050</t>
  </si>
  <si>
    <t>97.02.036</t>
  </si>
  <si>
    <t>Placa de identificação em PVC com texto em vinil</t>
  </si>
  <si>
    <t>local:</t>
  </si>
  <si>
    <t>Demolição, transporte e retirada com reaproveitamento</t>
  </si>
  <si>
    <t>COMPOSIÇÃO</t>
  </si>
  <si>
    <t>Reforma da cobertura do Instituto Paulista de Geriatria e Gerontologia José Ermínio de Moraes</t>
  </si>
  <si>
    <t>4.1</t>
  </si>
  <si>
    <t>4.2</t>
  </si>
  <si>
    <t>4.4</t>
  </si>
  <si>
    <t>4.5</t>
  </si>
  <si>
    <t>5.1</t>
  </si>
  <si>
    <t>5.2</t>
  </si>
  <si>
    <t>5.3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</si>
  <si>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</si>
  <si>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</si>
  <si>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</si>
  <si>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</si>
  <si>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</si>
  <si>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</si>
  <si>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</si>
  <si>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</si>
  <si>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</si>
  <si>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</si>
  <si>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</si>
  <si>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</si>
  <si>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</si>
  <si>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</si>
  <si>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</si>
  <si>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</si>
  <si>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7.1</t>
  </si>
  <si>
    <t>6.17</t>
  </si>
  <si>
    <t>6.18</t>
  </si>
  <si>
    <t>6.19</t>
  </si>
  <si>
    <t>6.20</t>
  </si>
  <si>
    <t>6.21</t>
  </si>
  <si>
    <t>6.22</t>
  </si>
  <si>
    <t>5.4</t>
  </si>
  <si>
    <t>As Built+ DATA BOOK</t>
  </si>
  <si>
    <t>Administração Local, mobilização e desmobilização</t>
  </si>
  <si>
    <t>2.3</t>
  </si>
  <si>
    <t>2.4</t>
  </si>
  <si>
    <t>Planilha Resumo</t>
  </si>
  <si>
    <t>Planilha Analítica</t>
  </si>
  <si>
    <t>Cronograma Físico - Financeiro</t>
  </si>
  <si>
    <t>2.6</t>
  </si>
  <si>
    <t>2.7</t>
  </si>
  <si>
    <t>2.8</t>
  </si>
  <si>
    <t>2.9</t>
  </si>
  <si>
    <t>2.10</t>
  </si>
  <si>
    <t>2.11</t>
  </si>
  <si>
    <t>7.2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</si>
  <si>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</si>
  <si>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</si>
  <si>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</si>
  <si>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</si>
  <si>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</si>
  <si>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</si>
  <si>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</si>
  <si>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</si>
  <si>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</si>
  <si>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</si>
  <si>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</si>
  <si>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</si>
  <si>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</si>
  <si>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</si>
  <si>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</si>
  <si>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</si>
  <si>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</si>
  <si>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</si>
  <si>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</si>
  <si>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</si>
  <si>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</si>
  <si>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</si>
  <si>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4.6</t>
  </si>
  <si>
    <t>4.7</t>
  </si>
  <si>
    <t>4.8</t>
  </si>
  <si>
    <t>4.9</t>
  </si>
  <si>
    <t>4.10</t>
  </si>
  <si>
    <t>4.11</t>
  </si>
  <si>
    <t>4.12</t>
  </si>
  <si>
    <t>4.13</t>
  </si>
  <si>
    <t>Praça Antônio Aleixo Mafra, 34 - São Miguel Paulista - São Paulo/SP</t>
  </si>
  <si>
    <t>15.03.030</t>
  </si>
  <si>
    <t>16.33.062</t>
  </si>
  <si>
    <t>Cobertura e estruturas</t>
  </si>
  <si>
    <t>16.13.060</t>
  </si>
  <si>
    <t>21.03.151</t>
  </si>
  <si>
    <t>26.02.060</t>
  </si>
  <si>
    <t>15.01.110</t>
  </si>
  <si>
    <t>15.01.130</t>
  </si>
  <si>
    <t>4.3</t>
  </si>
  <si>
    <t>4.14</t>
  </si>
  <si>
    <t>4.15</t>
  </si>
  <si>
    <t>4.16</t>
  </si>
  <si>
    <t>4.17</t>
  </si>
  <si>
    <t>33.01.060</t>
  </si>
  <si>
    <t>17.02.020</t>
  </si>
  <si>
    <t>17.02.140</t>
  </si>
  <si>
    <t>17.20.020</t>
  </si>
  <si>
    <t>33.02.080</t>
  </si>
  <si>
    <t>5.5</t>
  </si>
  <si>
    <t>5.6</t>
  </si>
  <si>
    <t>5.7</t>
  </si>
  <si>
    <t>5.8</t>
  </si>
  <si>
    <t>5.9</t>
  </si>
  <si>
    <t>Demolição e retirada de elétrica da cobertura e forro (luminárias, lâmpadas, SPDA, eletrodutos, etc)</t>
  </si>
  <si>
    <t>46.03.040</t>
  </si>
  <si>
    <t>46.03.050</t>
  </si>
  <si>
    <t>7.3</t>
  </si>
  <si>
    <t>7.4</t>
  </si>
  <si>
    <t>7.5</t>
  </si>
  <si>
    <t>42.04.120</t>
  </si>
  <si>
    <t>6.35</t>
  </si>
  <si>
    <t>38.01.060</t>
  </si>
  <si>
    <t>6.36</t>
  </si>
  <si>
    <t>Instalações hidráulicas e águas pluviais</t>
  </si>
  <si>
    <t>Revestimentos e pintura</t>
  </si>
  <si>
    <t>Instalações elétricas</t>
  </si>
  <si>
    <t>8.2</t>
  </si>
  <si>
    <t>UN</t>
  </si>
  <si>
    <t>Projeto executivo de arquitetura em formato A1</t>
  </si>
  <si>
    <t>Projeto executivo de estrutura em formato A1</t>
  </si>
  <si>
    <t>Projeto executivo de instalações hidráulicas em formato A1</t>
  </si>
  <si>
    <t>Projeto executivo de instalações elétricas em formato A1</t>
  </si>
  <si>
    <t>M2</t>
  </si>
  <si>
    <t>M</t>
  </si>
  <si>
    <t>M3</t>
  </si>
  <si>
    <t>CJ</t>
  </si>
  <si>
    <t>UNMES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</si>
  <si>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</si>
  <si>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</si>
  <si>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depósito - área mínima de 13,80 m²</t>
  </si>
  <si>
    <t>Proteção de fachada com tela de nylon</t>
  </si>
  <si>
    <t>Tapume móvel para fechamento de áreas</t>
  </si>
  <si>
    <t>Tapume fixo para fechamento de áreas, com portão</t>
  </si>
  <si>
    <t>Locação de quadros metálicos para plataforma de proteção, inclusive o madeiramento</t>
  </si>
  <si>
    <t>M2MES</t>
  </si>
  <si>
    <t>Montagem e desmontagem de andaime torre metálica com altura até 10 m</t>
  </si>
  <si>
    <t>Andaime torre metálico (1,5 x 1,5 m) com piso metálico</t>
  </si>
  <si>
    <t>MXMES</t>
  </si>
  <si>
    <t>Placa de identificação para obra</t>
  </si>
  <si>
    <t>Demolição manual de concreto simples</t>
  </si>
  <si>
    <t>Demolição manual de forro qualquer, inclusive sistema de fixação/tarugamento</t>
  </si>
  <si>
    <t>Demolição manual de camada impermeabilizante</t>
  </si>
  <si>
    <t>Retirada de estrutura em madeira pontaletada - telhas perfil qualquer</t>
  </si>
  <si>
    <t>Retirada de estrutura metálica</t>
  </si>
  <si>
    <t>KG</t>
  </si>
  <si>
    <t>Retirada de telhamento perfil e material qualquer, exceto barro</t>
  </si>
  <si>
    <t>Retirada de cumeeira, espigão ou rufo perfil qualquer</t>
  </si>
  <si>
    <t>Remoção de entulho separado de obra com caçamba metálica - terra, alvenaria, concreto, argamassa, madeira, papel, plástico ou metal</t>
  </si>
  <si>
    <t>Remoção de entulho de obra com caçamba metálica - gesso e/ou drywall</t>
  </si>
  <si>
    <t>Estrutura de madeira tesourada para telha perfil ondulado - vãos até 7,00 m</t>
  </si>
  <si>
    <t>Estrutura de madeira tesourada para telha perfil ondulado - vãos 10,01 a 13,00 m</t>
  </si>
  <si>
    <t>Fornecimento e montagem de estrutura em aço ASTM-A36, sem pintura</t>
  </si>
  <si>
    <t>Cumeeira em chapa de aço pré-pintada com epóxi e poliéster, perfil trapezoidal, com espessura de 0,50 mm</t>
  </si>
  <si>
    <t>Telhamento em chapa de aço pré-pintada com epóxi e poliéster, tipo sanduíche, espessura de 0,50 mm, com lã de rocha</t>
  </si>
  <si>
    <t>Calha, rufo, afins em chapa galvanizada nº 24 - corte 1,00 m</t>
  </si>
  <si>
    <t>Argamassa de regularização e/ou proteção</t>
  </si>
  <si>
    <t>Chapisco</t>
  </si>
  <si>
    <t>Emboço desempenado com espuma de poliéster</t>
  </si>
  <si>
    <t>Massa raspada</t>
  </si>
  <si>
    <t>Revestimento em placas de alumínio composto "ACM", espessura de 4 mm e acabamento em PVDF</t>
  </si>
  <si>
    <t>Forro em painéis de gesso acartonado, espessura de 12,5 mm, fixo</t>
  </si>
  <si>
    <t>Forro em painéis de gesso acartonado, acabamento liso com película em PVC - 625mm x 1250mm, espessura de 9,5mm, removível</t>
  </si>
  <si>
    <t>Escada marinheiro com guarda corpo (degrau em ´T´)</t>
  </si>
  <si>
    <t>Corrimão tubular em aço galvanizado, diâmetro 1 1/2´</t>
  </si>
  <si>
    <t>Grade para piso eletrofundida, malha 30 x 100 mm, com barra de 40 x 2 mm</t>
  </si>
  <si>
    <t>Vidro temperado incolor de 10 mm</t>
  </si>
  <si>
    <t>Impermeabilização em manta asfáltica com armadura, tipo III-B, espessura de 4 mm</t>
  </si>
  <si>
    <t>Aplicação de papel Kraft</t>
  </si>
  <si>
    <t>Imunizante para madeira</t>
  </si>
  <si>
    <t>Massa corrida a base de PVA</t>
  </si>
  <si>
    <t>Massa corrida à base de resina acrílica</t>
  </si>
  <si>
    <t>Esmalte a base de água em estrutura metálica</t>
  </si>
  <si>
    <t>Tinta látex antimofo em massa, inclusive preparo</t>
  </si>
  <si>
    <t>Tinta acrílica antimofo em massa, inclusive preparo</t>
  </si>
  <si>
    <t>Quadro de distribuição universal de embutir, para disjuntores 16 DIN / 12 Bolt-on - 150 A - sem componentes</t>
  </si>
  <si>
    <t>Mini-disjuntor termomagnético, bipolar 220/380 V, corrente de 10 A até 32 A</t>
  </si>
  <si>
    <t>Eletroduto de PVC rígido roscável de 3/4´ - com acessórios</t>
  </si>
  <si>
    <t>Eletroduto de PVC rígido roscável de 1´ - com acessórios</t>
  </si>
  <si>
    <t>Eletroduto de PVC rígido roscável de 2 1/2´ - com acessórios</t>
  </si>
  <si>
    <t>Cabo de cobre de 1,5 mm², isolamento 0,6/1 kV - isolação em PVC 70°C</t>
  </si>
  <si>
    <t>Cabo de cobre de 2,5 mm², isolamento 0,6/1 kV - isolação em PVC 70°C</t>
  </si>
  <si>
    <t>Cabo de cobre de 4 mm², isolamento 0,6/1 kV - isolação em PVC 70°C.</t>
  </si>
  <si>
    <t>Cabo de cobre nu, têmpera mole, classe 2, de 35 mm²</t>
  </si>
  <si>
    <t>Cabo de cobre nu, têmpera mole, classe 2, de 50 mm²</t>
  </si>
  <si>
    <t>Tomada 2P+T de 10 A - 250 V, completa</t>
  </si>
  <si>
    <t>Interruptor com 3 teclas simples e placa</t>
  </si>
  <si>
    <t>Caixa em PVC de 4´ x 2´</t>
  </si>
  <si>
    <t>Lâmpada LED tubular T8 com base G13, de 1850 até 2000 Im - 18 a 20W</t>
  </si>
  <si>
    <t>Luminária retangular de embutir tipo calha fechada, com difusor plano, para 2 lâmpadas fluorescentes tubulares de 28 W/32 W/36 W/54 W</t>
  </si>
  <si>
    <t>Captor tipo Franklin, h= 300 mm, 4 pontos, 2 descidas, acabamento cromado</t>
  </si>
  <si>
    <t>Captor tipo terminal aéreo, h= 300 mm em alumínio</t>
  </si>
  <si>
    <t>Isolador galvanizado uso geral, simples com rosca mecânica</t>
  </si>
  <si>
    <t>Isolador galvanizado para mastro de diâmetro 2´, reforçado com 2 descidas</t>
  </si>
  <si>
    <t>Braçadeira de contraventagem para mastro de diâmetro 2´</t>
  </si>
  <si>
    <t>Apoio para mastro de diâmetro 2´</t>
  </si>
  <si>
    <t>Base para mastro de diâmetro 2´</t>
  </si>
  <si>
    <t>Contraventagem com cabo para mastro de diâmetro 2´</t>
  </si>
  <si>
    <t>Mastro simples galvanizado de diâmetro 2´</t>
  </si>
  <si>
    <t>Sinalizador de obstáculo duplo, com célula fotoelétrica</t>
  </si>
  <si>
    <t>Conector olhal cabo/haste de 3/4´</t>
  </si>
  <si>
    <t>Haste de aterramento de 5/8'' x 2,4 m</t>
  </si>
  <si>
    <t>Suporte para tubo de proteção com grapa para chumbar, diâmetro 2´</t>
  </si>
  <si>
    <t>Caixa de inspeção do terra cilíndrica em PVC rígido, diâmetro de 300 mm - h= 250 mm</t>
  </si>
  <si>
    <t>Caixa de equalização, de embutir, em aço com barramento, de 400 x 400 mm e tampa</t>
  </si>
  <si>
    <t>Presilha em latão para cabos de 16 até 50 mm²</t>
  </si>
  <si>
    <t>Barra condutora chata em alumínio de 7/8´ x 1/8´, inclusive acessórios de fixação</t>
  </si>
  <si>
    <t>Tela equipotencial em aço inoxidável, largura de 200 mm, espessura de 1,4 mm</t>
  </si>
  <si>
    <t>Malha fechada pré-fabricada em fio de cobre de 16mm e mesch 30 x 30cm para aterramento</t>
  </si>
  <si>
    <t>Solda exotérmica conexão cabo-cabo horizontal em X, bitola do cabo de 16-16mm² a 35-35mm²</t>
  </si>
  <si>
    <t>Solda exotérmica conexão cabo-terminal com duas fixações, bitola do cabo de 25mm² a 50mm² para terminal 3x25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</si>
  <si>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</si>
  <si>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</si>
  <si>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</si>
  <si>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Limpeza final da obra</t>
  </si>
  <si>
    <t>Limpeza de caixa de inspeção</t>
  </si>
  <si>
    <t>Limpeza e desobstrução de canaletas ou tubulações de águas pluviais</t>
  </si>
  <si>
    <t>Locação de duto coletor de entulho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</si>
</sst>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00\ 00"/>
    <numFmt numFmtId="165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匠牥晩視敤††††††††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6"/>
      <color theme="1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7" applyNumberFormat="0" applyFont="0" applyAlignment="0" applyProtection="0"/>
    <xf numFmtId="0" fontId="1" fillId="9" borderId="27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0" xfId="1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6" xfId="1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 applyProtection="1">
      <alignment horizontal="left" vertical="center" wrapText="1"/>
    </xf>
    <xf numFmtId="4" fontId="4" fillId="3" borderId="8" xfId="0" applyNumberFormat="1" applyFont="1" applyFill="1" applyBorder="1" applyAlignment="1" applyProtection="1">
      <alignment horizontal="center" vertical="center" wrapText="1"/>
    </xf>
    <xf numFmtId="4" fontId="4" fillId="3" borderId="8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8" xfId="3" applyFont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15" xfId="0" applyNumberFormat="1" applyFont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3" fillId="0" borderId="0" xfId="0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Alignment="1" applyProtection="1">
      <alignment horizontal="center" vertical="center"/>
      <protection hidden="1"/>
    </xf>
    <xf numFmtId="0" fontId="2" fillId="0" borderId="0" xfId="0" applyFont="1"/>
    <xf numFmtId="0" fontId="2" fillId="0" borderId="0" xfId="0" applyFont="1" applyProtection="1">
      <protection hidden="1"/>
    </xf>
    <xf numFmtId="44" fontId="2" fillId="0" borderId="0" xfId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4" fontId="3" fillId="0" borderId="0" xfId="1" applyFont="1" applyAlignment="1" applyProtection="1">
      <alignment horizontal="center" vertical="center"/>
      <protection hidden="1"/>
    </xf>
    <xf numFmtId="0" fontId="13" fillId="0" borderId="0" xfId="0" applyFont="1" applyBorder="1" applyProtection="1">
      <protection hidden="1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Fill="1"/>
    <xf numFmtId="0" fontId="2" fillId="0" borderId="0" xfId="0" applyFont="1" applyAlignment="1"/>
    <xf numFmtId="0" fontId="12" fillId="0" borderId="0" xfId="0" applyFont="1" applyAlignment="1" applyProtection="1">
      <alignment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12" fillId="0" borderId="0" xfId="1" applyFont="1" applyAlignment="1" applyProtection="1">
      <alignment wrapText="1"/>
      <protection hidden="1"/>
    </xf>
    <xf numFmtId="4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4" fillId="0" borderId="0" xfId="0" applyNumberFormat="1" applyFont="1" applyAlignment="1" applyProtection="1">
      <alignment horizontal="center" wrapText="1"/>
      <protection hidden="1"/>
    </xf>
    <xf numFmtId="44" fontId="14" fillId="0" borderId="0" xfId="1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left" wrapText="1"/>
      <protection hidden="1"/>
    </xf>
    <xf numFmtId="4" fontId="9" fillId="0" borderId="5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vertical="center" wrapText="1"/>
    </xf>
    <xf numFmtId="4" fontId="9" fillId="5" borderId="8" xfId="2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right" vertical="center" wrapText="1"/>
    </xf>
    <xf numFmtId="44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9" xfId="1" applyNumberFormat="1" applyFont="1" applyBorder="1" applyAlignment="1">
      <alignment horizontal="center" vertical="center" wrapText="1"/>
    </xf>
    <xf numFmtId="44" fontId="4" fillId="0" borderId="9" xfId="1" applyNumberFormat="1" applyFont="1" applyBorder="1" applyAlignment="1">
      <alignment vertical="center" wrapText="1"/>
    </xf>
    <xf numFmtId="44" fontId="4" fillId="0" borderId="12" xfId="1" applyNumberFormat="1" applyFont="1" applyBorder="1" applyAlignment="1">
      <alignment vertical="center" wrapText="1"/>
    </xf>
    <xf numFmtId="44" fontId="3" fillId="6" borderId="3" xfId="1" applyNumberFormat="1" applyFont="1" applyFill="1" applyBorder="1" applyAlignment="1">
      <alignment vertical="center" wrapText="1"/>
    </xf>
    <xf numFmtId="44" fontId="3" fillId="0" borderId="16" xfId="1" applyNumberFormat="1" applyFont="1" applyBorder="1" applyAlignment="1">
      <alignment vertical="center" wrapText="1"/>
    </xf>
    <xf numFmtId="44" fontId="3" fillId="6" borderId="16" xfId="1" applyNumberFormat="1" applyFont="1" applyFill="1" applyBorder="1" applyAlignment="1">
      <alignment vertical="center" wrapText="1"/>
    </xf>
    <xf numFmtId="165" fontId="12" fillId="0" borderId="0" xfId="0" applyNumberFormat="1" applyFont="1"/>
    <xf numFmtId="0" fontId="17" fillId="5" borderId="8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8" fillId="4" borderId="0" xfId="0" applyFont="1" applyFill="1" applyBorder="1" applyAlignment="1">
      <alignment horizontal="left" vertical="top" wrapText="1"/>
    </xf>
    <xf numFmtId="44" fontId="0" fillId="0" borderId="0" xfId="0" applyNumberFormat="1"/>
    <xf numFmtId="4" fontId="0" fillId="0" borderId="0" xfId="0" applyNumberFormat="1"/>
    <xf numFmtId="4" fontId="9" fillId="5" borderId="0" xfId="2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4" fontId="2" fillId="5" borderId="0" xfId="1" applyFont="1" applyFill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4" fillId="0" borderId="8" xfId="0" applyNumberFormat="1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0" fontId="4" fillId="0" borderId="8" xfId="0" applyNumberFormat="1" applyFont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8" xfId="2" applyNumberFormat="1" applyFont="1" applyFill="1" applyBorder="1" applyAlignment="1">
      <alignment horizontal="right" vertical="center" wrapText="1"/>
    </xf>
    <xf numFmtId="4" fontId="9" fillId="5" borderId="8" xfId="2" applyNumberFormat="1" applyFont="1" applyFill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44" fontId="14" fillId="7" borderId="24" xfId="1" applyNumberFormat="1" applyFont="1" applyFill="1" applyBorder="1" applyAlignment="1" applyProtection="1">
      <alignment vertical="center" wrapText="1"/>
      <protection hidden="1"/>
    </xf>
    <xf numFmtId="44" fontId="14" fillId="8" borderId="12" xfId="1" applyFont="1" applyFill="1" applyBorder="1" applyAlignment="1" applyProtection="1">
      <alignment vertical="center" wrapText="1"/>
      <protection hidden="1"/>
    </xf>
    <xf numFmtId="44" fontId="14" fillId="8" borderId="17" xfId="1" applyFont="1" applyFill="1" applyBorder="1" applyAlignment="1" applyProtection="1">
      <alignment vertical="center" wrapText="1"/>
      <protection hidden="1"/>
    </xf>
    <xf numFmtId="44" fontId="14" fillId="8" borderId="16" xfId="1" applyFont="1" applyFill="1" applyBorder="1" applyAlignment="1" applyProtection="1">
      <alignment vertical="center" wrapText="1"/>
      <protection hidden="1"/>
    </xf>
    <xf numFmtId="44" fontId="15" fillId="7" borderId="10" xfId="1" applyFont="1" applyFill="1" applyBorder="1" applyAlignment="1" applyProtection="1">
      <alignment vertical="center" wrapText="1"/>
      <protection hidden="1"/>
    </xf>
    <xf numFmtId="44" fontId="15" fillId="7" borderId="18" xfId="1" applyFont="1" applyFill="1" applyBorder="1" applyAlignment="1" applyProtection="1">
      <alignment vertical="center" wrapText="1"/>
      <protection hidden="1"/>
    </xf>
    <xf numFmtId="4" fontId="9" fillId="0" borderId="8" xfId="0" applyNumberFormat="1" applyFont="1" applyFill="1" applyBorder="1" applyAlignment="1">
      <alignment horizontal="center" vertical="center" wrapText="1"/>
    </xf>
    <xf numFmtId="44" fontId="12" fillId="0" borderId="8" xfId="1" applyFont="1" applyFill="1" applyBorder="1" applyAlignment="1" applyProtection="1">
      <alignment horizontal="center" vertical="center" wrapText="1"/>
      <protection hidden="1"/>
    </xf>
    <xf numFmtId="44" fontId="12" fillId="0" borderId="9" xfId="1" applyFont="1" applyFill="1" applyBorder="1" applyAlignment="1" applyProtection="1">
      <alignment horizontal="center" vertical="center" wrapText="1"/>
      <protection hidden="1"/>
    </xf>
    <xf numFmtId="9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9" xfId="0" applyNumberFormat="1" applyFont="1" applyFill="1" applyBorder="1" applyAlignment="1" applyProtection="1">
      <alignment horizontal="center" vertical="center" wrapText="1"/>
      <protection hidden="1"/>
    </xf>
    <xf numFmtId="44" fontId="12" fillId="7" borderId="4" xfId="1" applyFont="1" applyFill="1" applyBorder="1" applyAlignment="1" applyProtection="1">
      <alignment horizontal="center" vertical="center" wrapText="1"/>
      <protection hidden="1"/>
    </xf>
    <xf numFmtId="44" fontId="12" fillId="0" borderId="11" xfId="1" applyFont="1" applyFill="1" applyBorder="1" applyAlignment="1" applyProtection="1">
      <alignment horizontal="center" vertical="center" wrapText="1"/>
      <protection hidden="1"/>
    </xf>
    <xf numFmtId="44" fontId="12" fillId="0" borderId="12" xfId="1" applyFont="1" applyFill="1" applyBorder="1" applyAlignment="1" applyProtection="1">
      <alignment horizontal="center" vertical="center" wrapText="1"/>
      <protection hidden="1"/>
    </xf>
    <xf numFmtId="44" fontId="14" fillId="7" borderId="28" xfId="1" applyFont="1" applyFill="1" applyBorder="1" applyAlignment="1" applyProtection="1">
      <alignment vertical="center" wrapText="1"/>
      <protection hidden="1"/>
    </xf>
    <xf numFmtId="0" fontId="14" fillId="0" borderId="19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44" fontId="14" fillId="0" borderId="20" xfId="1" applyFont="1" applyBorder="1" applyAlignment="1" applyProtection="1">
      <alignment horizontal="center" vertical="center" wrapText="1"/>
      <protection hidden="1"/>
    </xf>
    <xf numFmtId="4" fontId="4" fillId="0" borderId="8" xfId="0" applyNumberFormat="1" applyFont="1" applyFill="1" applyBorder="1" applyAlignment="1" applyProtection="1">
      <alignment horizontal="left" vertical="center" wrapText="1"/>
    </xf>
    <xf numFmtId="4" fontId="9" fillId="0" borderId="8" xfId="2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4" fontId="23" fillId="0" borderId="0" xfId="0" applyNumberFormat="1" applyFont="1" applyFill="1" applyBorder="1" applyAlignment="1" applyProtection="1">
      <alignment horizontal="left" vertical="center"/>
      <protection hidden="1"/>
    </xf>
    <xf numFmtId="49" fontId="23" fillId="0" borderId="0" xfId="0" applyNumberFormat="1" applyFont="1" applyFill="1" applyBorder="1" applyAlignment="1" applyProtection="1">
      <alignment horizontal="center" vertical="center"/>
      <protection hidden="1"/>
    </xf>
    <xf numFmtId="44" fontId="23" fillId="0" borderId="0" xfId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/>
      <protection hidden="1"/>
    </xf>
    <xf numFmtId="0" fontId="23" fillId="0" borderId="20" xfId="0" applyFont="1" applyBorder="1" applyAlignment="1" applyProtection="1">
      <alignment horizontal="center"/>
      <protection hidden="1"/>
    </xf>
    <xf numFmtId="44" fontId="23" fillId="0" borderId="26" xfId="1" applyFont="1" applyBorder="1" applyAlignment="1" applyProtection="1">
      <alignment horizont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165" fontId="22" fillId="0" borderId="8" xfId="0" applyNumberFormat="1" applyFont="1" applyBorder="1" applyAlignment="1" applyProtection="1">
      <alignment horizontal="center" vertical="center"/>
      <protection hidden="1"/>
    </xf>
    <xf numFmtId="44" fontId="22" fillId="0" borderId="9" xfId="0" applyNumberFormat="1" applyFont="1" applyBorder="1" applyAlignment="1" applyProtection="1">
      <alignment horizontal="left" vertical="center"/>
      <protection hidden="1"/>
    </xf>
    <xf numFmtId="44" fontId="23" fillId="5" borderId="9" xfId="1" applyNumberFormat="1" applyFont="1" applyFill="1" applyBorder="1" applyAlignment="1" applyProtection="1">
      <alignment horizontal="center"/>
      <protection hidden="1"/>
    </xf>
    <xf numFmtId="44" fontId="23" fillId="8" borderId="12" xfId="1" applyFont="1" applyFill="1" applyBorder="1" applyAlignment="1" applyProtection="1">
      <alignment horizontal="center"/>
      <protection hidden="1"/>
    </xf>
    <xf numFmtId="10" fontId="23" fillId="5" borderId="25" xfId="0" applyNumberFormat="1" applyFont="1" applyFill="1" applyBorder="1" applyAlignment="1" applyProtection="1">
      <protection hidden="1"/>
    </xf>
    <xf numFmtId="0" fontId="23" fillId="5" borderId="29" xfId="0" applyFont="1" applyFill="1" applyBorder="1" applyAlignment="1" applyProtection="1">
      <protection hidden="1"/>
    </xf>
    <xf numFmtId="44" fontId="12" fillId="7" borderId="30" xfId="1" applyFont="1" applyFill="1" applyBorder="1" applyAlignment="1" applyProtection="1">
      <alignment horizontal="center" vertical="center" wrapText="1"/>
      <protection hidden="1"/>
    </xf>
    <xf numFmtId="0" fontId="23" fillId="8" borderId="10" xfId="0" applyFont="1" applyFill="1" applyBorder="1" applyAlignment="1" applyProtection="1">
      <protection hidden="1"/>
    </xf>
    <xf numFmtId="0" fontId="23" fillId="8" borderId="11" xfId="0" applyFont="1" applyFill="1" applyBorder="1" applyAlignment="1" applyProtection="1"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165" fontId="22" fillId="0" borderId="0" xfId="0" applyNumberFormat="1" applyFont="1" applyAlignment="1" applyProtection="1">
      <alignment horizontal="left" vertical="center"/>
      <protection hidden="1"/>
    </xf>
    <xf numFmtId="0" fontId="25" fillId="0" borderId="0" xfId="0" applyNumberFormat="1" applyFont="1" applyFill="1" applyBorder="1" applyAlignment="1" applyProtection="1">
      <alignment horizontal="left"/>
      <protection hidden="1"/>
    </xf>
    <xf numFmtId="0" fontId="23" fillId="5" borderId="7" xfId="0" applyFont="1" applyFill="1" applyBorder="1" applyAlignment="1" applyProtection="1">
      <protection hidden="1"/>
    </xf>
    <xf numFmtId="0" fontId="23" fillId="5" borderId="8" xfId="0" applyFont="1" applyFill="1" applyBorder="1" applyAlignment="1" applyProtection="1">
      <protection hidden="1"/>
    </xf>
    <xf numFmtId="165" fontId="22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0" borderId="14" xfId="0" applyNumberFormat="1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hidden="1"/>
    </xf>
    <xf numFmtId="0" fontId="14" fillId="8" borderId="22" xfId="0" applyFont="1" applyFill="1" applyBorder="1" applyAlignment="1" applyProtection="1">
      <alignment wrapText="1"/>
      <protection hidden="1"/>
    </xf>
    <xf numFmtId="0" fontId="14" fillId="8" borderId="23" xfId="0" applyFont="1" applyFill="1" applyBorder="1" applyAlignment="1" applyProtection="1">
      <alignment wrapText="1"/>
      <protection hidden="1"/>
    </xf>
    <xf numFmtId="0" fontId="14" fillId="7" borderId="21" xfId="0" applyFont="1" applyFill="1" applyBorder="1" applyAlignment="1" applyProtection="1">
      <alignment wrapText="1"/>
      <protection hidden="1"/>
    </xf>
    <xf numFmtId="0" fontId="14" fillId="7" borderId="5" xfId="0" applyFont="1" applyFill="1" applyBorder="1" applyAlignment="1" applyProtection="1">
      <alignment wrapText="1"/>
      <protection hidden="1"/>
    </xf>
    <xf numFmtId="0" fontId="14" fillId="7" borderId="22" xfId="0" applyFont="1" applyFill="1" applyBorder="1" applyAlignment="1" applyProtection="1">
      <alignment wrapText="1"/>
      <protection hidden="1"/>
    </xf>
    <xf numFmtId="0" fontId="14" fillId="7" borderId="23" xfId="0" applyFont="1" applyFill="1" applyBorder="1" applyAlignment="1" applyProtection="1">
      <alignment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165" fontId="14" fillId="0" borderId="8" xfId="0" applyNumberFormat="1" applyFont="1" applyBorder="1" applyAlignment="1" applyProtection="1">
      <alignment horizontal="left" vertical="center" wrapText="1"/>
      <protection hidden="1"/>
    </xf>
    <xf numFmtId="0" fontId="16" fillId="0" borderId="8" xfId="0" applyFont="1" applyBorder="1" applyAlignment="1" applyProtection="1">
      <alignment horizontal="left" vertical="center" wrapText="1"/>
      <protection hidden="1"/>
    </xf>
    <xf numFmtId="44" fontId="14" fillId="0" borderId="8" xfId="1" applyFont="1" applyBorder="1" applyAlignment="1" applyProtection="1">
      <alignment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6" fillId="0" borderId="11" xfId="0" applyFont="1" applyBorder="1" applyAlignment="1" applyProtection="1">
      <alignment horizontal="left" vertical="center" wrapText="1"/>
      <protection hidden="1"/>
    </xf>
    <xf numFmtId="44" fontId="14" fillId="0" borderId="11" xfId="1" applyFont="1" applyBorder="1" applyAlignment="1" applyProtection="1">
      <alignment vertical="center" wrapText="1"/>
      <protection hidden="1"/>
    </xf>
  </cellXfs>
  <cellStyles count="37">
    <cellStyle name="20% - Ênfase1 2" xfId="7"/>
    <cellStyle name="20% - Ênfase2 2" xfId="8"/>
    <cellStyle name="20% - Ênfase3 2" xfId="9"/>
    <cellStyle name="20% - Ênfase4 2" xfId="10"/>
    <cellStyle name="20% - Ênfase5 2" xfId="11"/>
    <cellStyle name="20% - Ênfase6 2" xfId="12"/>
    <cellStyle name="40% - Ênfase1 2" xfId="13"/>
    <cellStyle name="40% - Ênfase2 2" xfId="14"/>
    <cellStyle name="40% - Ênfase3 2" xfId="15"/>
    <cellStyle name="40% - Ênfase4 2" xfId="16"/>
    <cellStyle name="40% - Ênfase5 2" xfId="17"/>
    <cellStyle name="40% - Ênfase6 2" xfId="18"/>
    <cellStyle name="Moeda" xfId="1" builtinId="4"/>
    <cellStyle name="Moeda 2" xfId="19"/>
    <cellStyle name="Moeda 3" xfId="20"/>
    <cellStyle name="Moeda 4" xfId="21"/>
    <cellStyle name="Normal" xfId="0" builtinId="0"/>
    <cellStyle name="Normal 2" xfId="3"/>
    <cellStyle name="Normal 2 2" xfId="22"/>
    <cellStyle name="Normal 3" xfId="4"/>
    <cellStyle name="Normal 4" xfId="5"/>
    <cellStyle name="Normal 4 2" xfId="23"/>
    <cellStyle name="Normal 5" xfId="24"/>
    <cellStyle name="Normal 5 2" xfId="25"/>
    <cellStyle name="Normal 6" xfId="26"/>
    <cellStyle name="Normal 7" xfId="27"/>
    <cellStyle name="Nota 2" xfId="28"/>
    <cellStyle name="Nota 3" xfId="29"/>
    <cellStyle name="Porcentagem 2" xfId="6"/>
    <cellStyle name="Porcentagem 2 2" xfId="30"/>
    <cellStyle name="Porcentagem 3" xfId="31"/>
    <cellStyle name="Porcentagem 4" xfId="32"/>
    <cellStyle name="Vírgula 2" xfId="2"/>
    <cellStyle name="Vírgula 3" xfId="33"/>
    <cellStyle name="Vírgula 4" xfId="34"/>
    <cellStyle name="Vírgula 5" xfId="35"/>
    <cellStyle name="Vírgula 6" xfId="36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view="pageBreakPreview" zoomScale="115" zoomScaleNormal="100" zoomScaleSheetLayoutView="115" workbookViewId="0">
      <selection activeCell="I9" sqref="I9"/>
    </sheetView>
  </sheetViews>
  <sheetFormatPr defaultRowHeight="15"/>
  <cols>
    <col min="1" max="1" width="7" style="51" customWidth="1"/>
    <col min="2" max="2" width="6.85546875" style="51" bestFit="1" customWidth="1"/>
    <col min="3" max="3" width="61.28515625" style="62" customWidth="1"/>
    <col min="4" max="4" width="23.28515625" style="51" customWidth="1"/>
    <col min="5" max="5" width="6.28515625" style="51" customWidth="1"/>
    <col min="6" max="253" width="9.140625" style="51"/>
    <col min="254" max="254" width="7.85546875" style="51" customWidth="1"/>
    <col min="255" max="255" width="5.7109375" style="51" bestFit="1" customWidth="1"/>
    <col min="256" max="256" width="59.85546875" style="51" customWidth="1"/>
    <col min="257" max="257" width="20.28515625" style="51" customWidth="1"/>
    <col min="258" max="509" width="9.140625" style="51"/>
    <col min="510" max="510" width="7.85546875" style="51" customWidth="1"/>
    <col min="511" max="511" width="5.7109375" style="51" bestFit="1" customWidth="1"/>
    <col min="512" max="512" width="59.85546875" style="51" customWidth="1"/>
    <col min="513" max="513" width="20.28515625" style="51" customWidth="1"/>
    <col min="514" max="765" width="9.140625" style="51"/>
    <col min="766" max="766" width="7.85546875" style="51" customWidth="1"/>
    <col min="767" max="767" width="5.7109375" style="51" bestFit="1" customWidth="1"/>
    <col min="768" max="768" width="59.85546875" style="51" customWidth="1"/>
    <col min="769" max="769" width="20.28515625" style="51" customWidth="1"/>
    <col min="770" max="1021" width="9.140625" style="51"/>
    <col min="1022" max="1022" width="7.85546875" style="51" customWidth="1"/>
    <col min="1023" max="1023" width="5.7109375" style="51" bestFit="1" customWidth="1"/>
    <col min="1024" max="1024" width="59.85546875" style="51" customWidth="1"/>
    <col min="1025" max="1025" width="20.28515625" style="51" customWidth="1"/>
    <col min="1026" max="1277" width="9.140625" style="51"/>
    <col min="1278" max="1278" width="7.85546875" style="51" customWidth="1"/>
    <col min="1279" max="1279" width="5.7109375" style="51" bestFit="1" customWidth="1"/>
    <col min="1280" max="1280" width="59.85546875" style="51" customWidth="1"/>
    <col min="1281" max="1281" width="20.28515625" style="51" customWidth="1"/>
    <col min="1282" max="1533" width="9.140625" style="51"/>
    <col min="1534" max="1534" width="7.85546875" style="51" customWidth="1"/>
    <col min="1535" max="1535" width="5.7109375" style="51" bestFit="1" customWidth="1"/>
    <col min="1536" max="1536" width="59.85546875" style="51" customWidth="1"/>
    <col min="1537" max="1537" width="20.28515625" style="51" customWidth="1"/>
    <col min="1538" max="1789" width="9.140625" style="51"/>
    <col min="1790" max="1790" width="7.85546875" style="51" customWidth="1"/>
    <col min="1791" max="1791" width="5.7109375" style="51" bestFit="1" customWidth="1"/>
    <col min="1792" max="1792" width="59.85546875" style="51" customWidth="1"/>
    <col min="1793" max="1793" width="20.28515625" style="51" customWidth="1"/>
    <col min="1794" max="2045" width="9.140625" style="51"/>
    <col min="2046" max="2046" width="7.85546875" style="51" customWidth="1"/>
    <col min="2047" max="2047" width="5.7109375" style="51" bestFit="1" customWidth="1"/>
    <col min="2048" max="2048" width="59.85546875" style="51" customWidth="1"/>
    <col min="2049" max="2049" width="20.28515625" style="51" customWidth="1"/>
    <col min="2050" max="2301" width="9.140625" style="51"/>
    <col min="2302" max="2302" width="7.85546875" style="51" customWidth="1"/>
    <col min="2303" max="2303" width="5.7109375" style="51" bestFit="1" customWidth="1"/>
    <col min="2304" max="2304" width="59.85546875" style="51" customWidth="1"/>
    <col min="2305" max="2305" width="20.28515625" style="51" customWidth="1"/>
    <col min="2306" max="2557" width="9.140625" style="51"/>
    <col min="2558" max="2558" width="7.85546875" style="51" customWidth="1"/>
    <col min="2559" max="2559" width="5.7109375" style="51" bestFit="1" customWidth="1"/>
    <col min="2560" max="2560" width="59.85546875" style="51" customWidth="1"/>
    <col min="2561" max="2561" width="20.28515625" style="51" customWidth="1"/>
    <col min="2562" max="2813" width="9.140625" style="51"/>
    <col min="2814" max="2814" width="7.85546875" style="51" customWidth="1"/>
    <col min="2815" max="2815" width="5.7109375" style="51" bestFit="1" customWidth="1"/>
    <col min="2816" max="2816" width="59.85546875" style="51" customWidth="1"/>
    <col min="2817" max="2817" width="20.28515625" style="51" customWidth="1"/>
    <col min="2818" max="3069" width="9.140625" style="51"/>
    <col min="3070" max="3070" width="7.85546875" style="51" customWidth="1"/>
    <col min="3071" max="3071" width="5.7109375" style="51" bestFit="1" customWidth="1"/>
    <col min="3072" max="3072" width="59.85546875" style="51" customWidth="1"/>
    <col min="3073" max="3073" width="20.28515625" style="51" customWidth="1"/>
    <col min="3074" max="3325" width="9.140625" style="51"/>
    <col min="3326" max="3326" width="7.85546875" style="51" customWidth="1"/>
    <col min="3327" max="3327" width="5.7109375" style="51" bestFit="1" customWidth="1"/>
    <col min="3328" max="3328" width="59.85546875" style="51" customWidth="1"/>
    <col min="3329" max="3329" width="20.28515625" style="51" customWidth="1"/>
    <col min="3330" max="3581" width="9.140625" style="51"/>
    <col min="3582" max="3582" width="7.85546875" style="51" customWidth="1"/>
    <col min="3583" max="3583" width="5.7109375" style="51" bestFit="1" customWidth="1"/>
    <col min="3584" max="3584" width="59.85546875" style="51" customWidth="1"/>
    <col min="3585" max="3585" width="20.28515625" style="51" customWidth="1"/>
    <col min="3586" max="3837" width="9.140625" style="51"/>
    <col min="3838" max="3838" width="7.85546875" style="51" customWidth="1"/>
    <col min="3839" max="3839" width="5.7109375" style="51" bestFit="1" customWidth="1"/>
    <col min="3840" max="3840" width="59.85546875" style="51" customWidth="1"/>
    <col min="3841" max="3841" width="20.28515625" style="51" customWidth="1"/>
    <col min="3842" max="4093" width="9.140625" style="51"/>
    <col min="4094" max="4094" width="7.85546875" style="51" customWidth="1"/>
    <col min="4095" max="4095" width="5.7109375" style="51" bestFit="1" customWidth="1"/>
    <col min="4096" max="4096" width="59.85546875" style="51" customWidth="1"/>
    <col min="4097" max="4097" width="20.28515625" style="51" customWidth="1"/>
    <col min="4098" max="4349" width="9.140625" style="51"/>
    <col min="4350" max="4350" width="7.85546875" style="51" customWidth="1"/>
    <col min="4351" max="4351" width="5.7109375" style="51" bestFit="1" customWidth="1"/>
    <col min="4352" max="4352" width="59.85546875" style="51" customWidth="1"/>
    <col min="4353" max="4353" width="20.28515625" style="51" customWidth="1"/>
    <col min="4354" max="4605" width="9.140625" style="51"/>
    <col min="4606" max="4606" width="7.85546875" style="51" customWidth="1"/>
    <col min="4607" max="4607" width="5.7109375" style="51" bestFit="1" customWidth="1"/>
    <col min="4608" max="4608" width="59.85546875" style="51" customWidth="1"/>
    <col min="4609" max="4609" width="20.28515625" style="51" customWidth="1"/>
    <col min="4610" max="4861" width="9.140625" style="51"/>
    <col min="4862" max="4862" width="7.85546875" style="51" customWidth="1"/>
    <col min="4863" max="4863" width="5.7109375" style="51" bestFit="1" customWidth="1"/>
    <col min="4864" max="4864" width="59.85546875" style="51" customWidth="1"/>
    <col min="4865" max="4865" width="20.28515625" style="51" customWidth="1"/>
    <col min="4866" max="5117" width="9.140625" style="51"/>
    <col min="5118" max="5118" width="7.85546875" style="51" customWidth="1"/>
    <col min="5119" max="5119" width="5.7109375" style="51" bestFit="1" customWidth="1"/>
    <col min="5120" max="5120" width="59.85546875" style="51" customWidth="1"/>
    <col min="5121" max="5121" width="20.28515625" style="51" customWidth="1"/>
    <col min="5122" max="5373" width="9.140625" style="51"/>
    <col min="5374" max="5374" width="7.85546875" style="51" customWidth="1"/>
    <col min="5375" max="5375" width="5.7109375" style="51" bestFit="1" customWidth="1"/>
    <col min="5376" max="5376" width="59.85546875" style="51" customWidth="1"/>
    <col min="5377" max="5377" width="20.28515625" style="51" customWidth="1"/>
    <col min="5378" max="5629" width="9.140625" style="51"/>
    <col min="5630" max="5630" width="7.85546875" style="51" customWidth="1"/>
    <col min="5631" max="5631" width="5.7109375" style="51" bestFit="1" customWidth="1"/>
    <col min="5632" max="5632" width="59.85546875" style="51" customWidth="1"/>
    <col min="5633" max="5633" width="20.28515625" style="51" customWidth="1"/>
    <col min="5634" max="5885" width="9.140625" style="51"/>
    <col min="5886" max="5886" width="7.85546875" style="51" customWidth="1"/>
    <col min="5887" max="5887" width="5.7109375" style="51" bestFit="1" customWidth="1"/>
    <col min="5888" max="5888" width="59.85546875" style="51" customWidth="1"/>
    <col min="5889" max="5889" width="20.28515625" style="51" customWidth="1"/>
    <col min="5890" max="6141" width="9.140625" style="51"/>
    <col min="6142" max="6142" width="7.85546875" style="51" customWidth="1"/>
    <col min="6143" max="6143" width="5.7109375" style="51" bestFit="1" customWidth="1"/>
    <col min="6144" max="6144" width="59.85546875" style="51" customWidth="1"/>
    <col min="6145" max="6145" width="20.28515625" style="51" customWidth="1"/>
    <col min="6146" max="6397" width="9.140625" style="51"/>
    <col min="6398" max="6398" width="7.85546875" style="51" customWidth="1"/>
    <col min="6399" max="6399" width="5.7109375" style="51" bestFit="1" customWidth="1"/>
    <col min="6400" max="6400" width="59.85546875" style="51" customWidth="1"/>
    <col min="6401" max="6401" width="20.28515625" style="51" customWidth="1"/>
    <col min="6402" max="6653" width="9.140625" style="51"/>
    <col min="6654" max="6654" width="7.85546875" style="51" customWidth="1"/>
    <col min="6655" max="6655" width="5.7109375" style="51" bestFit="1" customWidth="1"/>
    <col min="6656" max="6656" width="59.85546875" style="51" customWidth="1"/>
    <col min="6657" max="6657" width="20.28515625" style="51" customWidth="1"/>
    <col min="6658" max="6909" width="9.140625" style="51"/>
    <col min="6910" max="6910" width="7.85546875" style="51" customWidth="1"/>
    <col min="6911" max="6911" width="5.7109375" style="51" bestFit="1" customWidth="1"/>
    <col min="6912" max="6912" width="59.85546875" style="51" customWidth="1"/>
    <col min="6913" max="6913" width="20.28515625" style="51" customWidth="1"/>
    <col min="6914" max="7165" width="9.140625" style="51"/>
    <col min="7166" max="7166" width="7.85546875" style="51" customWidth="1"/>
    <col min="7167" max="7167" width="5.7109375" style="51" bestFit="1" customWidth="1"/>
    <col min="7168" max="7168" width="59.85546875" style="51" customWidth="1"/>
    <col min="7169" max="7169" width="20.28515625" style="51" customWidth="1"/>
    <col min="7170" max="7421" width="9.140625" style="51"/>
    <col min="7422" max="7422" width="7.85546875" style="51" customWidth="1"/>
    <col min="7423" max="7423" width="5.7109375" style="51" bestFit="1" customWidth="1"/>
    <col min="7424" max="7424" width="59.85546875" style="51" customWidth="1"/>
    <col min="7425" max="7425" width="20.28515625" style="51" customWidth="1"/>
    <col min="7426" max="7677" width="9.140625" style="51"/>
    <col min="7678" max="7678" width="7.85546875" style="51" customWidth="1"/>
    <col min="7679" max="7679" width="5.7109375" style="51" bestFit="1" customWidth="1"/>
    <col min="7680" max="7680" width="59.85546875" style="51" customWidth="1"/>
    <col min="7681" max="7681" width="20.28515625" style="51" customWidth="1"/>
    <col min="7682" max="7933" width="9.140625" style="51"/>
    <col min="7934" max="7934" width="7.85546875" style="51" customWidth="1"/>
    <col min="7935" max="7935" width="5.7109375" style="51" bestFit="1" customWidth="1"/>
    <col min="7936" max="7936" width="59.85546875" style="51" customWidth="1"/>
    <col min="7937" max="7937" width="20.28515625" style="51" customWidth="1"/>
    <col min="7938" max="8189" width="9.140625" style="51"/>
    <col min="8190" max="8190" width="7.85546875" style="51" customWidth="1"/>
    <col min="8191" max="8191" width="5.7109375" style="51" bestFit="1" customWidth="1"/>
    <col min="8192" max="8192" width="59.85546875" style="51" customWidth="1"/>
    <col min="8193" max="8193" width="20.28515625" style="51" customWidth="1"/>
    <col min="8194" max="8445" width="9.140625" style="51"/>
    <col min="8446" max="8446" width="7.85546875" style="51" customWidth="1"/>
    <col min="8447" max="8447" width="5.7109375" style="51" bestFit="1" customWidth="1"/>
    <col min="8448" max="8448" width="59.85546875" style="51" customWidth="1"/>
    <col min="8449" max="8449" width="20.28515625" style="51" customWidth="1"/>
    <col min="8450" max="8701" width="9.140625" style="51"/>
    <col min="8702" max="8702" width="7.85546875" style="51" customWidth="1"/>
    <col min="8703" max="8703" width="5.7109375" style="51" bestFit="1" customWidth="1"/>
    <col min="8704" max="8704" width="59.85546875" style="51" customWidth="1"/>
    <col min="8705" max="8705" width="20.28515625" style="51" customWidth="1"/>
    <col min="8706" max="8957" width="9.140625" style="51"/>
    <col min="8958" max="8958" width="7.85546875" style="51" customWidth="1"/>
    <col min="8959" max="8959" width="5.7109375" style="51" bestFit="1" customWidth="1"/>
    <col min="8960" max="8960" width="59.85546875" style="51" customWidth="1"/>
    <col min="8961" max="8961" width="20.28515625" style="51" customWidth="1"/>
    <col min="8962" max="9213" width="9.140625" style="51"/>
    <col min="9214" max="9214" width="7.85546875" style="51" customWidth="1"/>
    <col min="9215" max="9215" width="5.7109375" style="51" bestFit="1" customWidth="1"/>
    <col min="9216" max="9216" width="59.85546875" style="51" customWidth="1"/>
    <col min="9217" max="9217" width="20.28515625" style="51" customWidth="1"/>
    <col min="9218" max="9469" width="9.140625" style="51"/>
    <col min="9470" max="9470" width="7.85546875" style="51" customWidth="1"/>
    <col min="9471" max="9471" width="5.7109375" style="51" bestFit="1" customWidth="1"/>
    <col min="9472" max="9472" width="59.85546875" style="51" customWidth="1"/>
    <col min="9473" max="9473" width="20.28515625" style="51" customWidth="1"/>
    <col min="9474" max="9725" width="9.140625" style="51"/>
    <col min="9726" max="9726" width="7.85546875" style="51" customWidth="1"/>
    <col min="9727" max="9727" width="5.7109375" style="51" bestFit="1" customWidth="1"/>
    <col min="9728" max="9728" width="59.85546875" style="51" customWidth="1"/>
    <col min="9729" max="9729" width="20.28515625" style="51" customWidth="1"/>
    <col min="9730" max="9981" width="9.140625" style="51"/>
    <col min="9982" max="9982" width="7.85546875" style="51" customWidth="1"/>
    <col min="9983" max="9983" width="5.7109375" style="51" bestFit="1" customWidth="1"/>
    <col min="9984" max="9984" width="59.85546875" style="51" customWidth="1"/>
    <col min="9985" max="9985" width="20.28515625" style="51" customWidth="1"/>
    <col min="9986" max="10237" width="9.140625" style="51"/>
    <col min="10238" max="10238" width="7.85546875" style="51" customWidth="1"/>
    <col min="10239" max="10239" width="5.7109375" style="51" bestFit="1" customWidth="1"/>
    <col min="10240" max="10240" width="59.85546875" style="51" customWidth="1"/>
    <col min="10241" max="10241" width="20.28515625" style="51" customWidth="1"/>
    <col min="10242" max="10493" width="9.140625" style="51"/>
    <col min="10494" max="10494" width="7.85546875" style="51" customWidth="1"/>
    <col min="10495" max="10495" width="5.7109375" style="51" bestFit="1" customWidth="1"/>
    <col min="10496" max="10496" width="59.85546875" style="51" customWidth="1"/>
    <col min="10497" max="10497" width="20.28515625" style="51" customWidth="1"/>
    <col min="10498" max="10749" width="9.140625" style="51"/>
    <col min="10750" max="10750" width="7.85546875" style="51" customWidth="1"/>
    <col min="10751" max="10751" width="5.7109375" style="51" bestFit="1" customWidth="1"/>
    <col min="10752" max="10752" width="59.85546875" style="51" customWidth="1"/>
    <col min="10753" max="10753" width="20.28515625" style="51" customWidth="1"/>
    <col min="10754" max="11005" width="9.140625" style="51"/>
    <col min="11006" max="11006" width="7.85546875" style="51" customWidth="1"/>
    <col min="11007" max="11007" width="5.7109375" style="51" bestFit="1" customWidth="1"/>
    <col min="11008" max="11008" width="59.85546875" style="51" customWidth="1"/>
    <col min="11009" max="11009" width="20.28515625" style="51" customWidth="1"/>
    <col min="11010" max="11261" width="9.140625" style="51"/>
    <col min="11262" max="11262" width="7.85546875" style="51" customWidth="1"/>
    <col min="11263" max="11263" width="5.7109375" style="51" bestFit="1" customWidth="1"/>
    <col min="11264" max="11264" width="59.85546875" style="51" customWidth="1"/>
    <col min="11265" max="11265" width="20.28515625" style="51" customWidth="1"/>
    <col min="11266" max="11517" width="9.140625" style="51"/>
    <col min="11518" max="11518" width="7.85546875" style="51" customWidth="1"/>
    <col min="11519" max="11519" width="5.7109375" style="51" bestFit="1" customWidth="1"/>
    <col min="11520" max="11520" width="59.85546875" style="51" customWidth="1"/>
    <col min="11521" max="11521" width="20.28515625" style="51" customWidth="1"/>
    <col min="11522" max="11773" width="9.140625" style="51"/>
    <col min="11774" max="11774" width="7.85546875" style="51" customWidth="1"/>
    <col min="11775" max="11775" width="5.7109375" style="51" bestFit="1" customWidth="1"/>
    <col min="11776" max="11776" width="59.85546875" style="51" customWidth="1"/>
    <col min="11777" max="11777" width="20.28515625" style="51" customWidth="1"/>
    <col min="11778" max="12029" width="9.140625" style="51"/>
    <col min="12030" max="12030" width="7.85546875" style="51" customWidth="1"/>
    <col min="12031" max="12031" width="5.7109375" style="51" bestFit="1" customWidth="1"/>
    <col min="12032" max="12032" width="59.85546875" style="51" customWidth="1"/>
    <col min="12033" max="12033" width="20.28515625" style="51" customWidth="1"/>
    <col min="12034" max="12285" width="9.140625" style="51"/>
    <col min="12286" max="12286" width="7.85546875" style="51" customWidth="1"/>
    <col min="12287" max="12287" width="5.7109375" style="51" bestFit="1" customWidth="1"/>
    <col min="12288" max="12288" width="59.85546875" style="51" customWidth="1"/>
    <col min="12289" max="12289" width="20.28515625" style="51" customWidth="1"/>
    <col min="12290" max="12541" width="9.140625" style="51"/>
    <col min="12542" max="12542" width="7.85546875" style="51" customWidth="1"/>
    <col min="12543" max="12543" width="5.7109375" style="51" bestFit="1" customWidth="1"/>
    <col min="12544" max="12544" width="59.85546875" style="51" customWidth="1"/>
    <col min="12545" max="12545" width="20.28515625" style="51" customWidth="1"/>
    <col min="12546" max="12797" width="9.140625" style="51"/>
    <col min="12798" max="12798" width="7.85546875" style="51" customWidth="1"/>
    <col min="12799" max="12799" width="5.7109375" style="51" bestFit="1" customWidth="1"/>
    <col min="12800" max="12800" width="59.85546875" style="51" customWidth="1"/>
    <col min="12801" max="12801" width="20.28515625" style="51" customWidth="1"/>
    <col min="12802" max="13053" width="9.140625" style="51"/>
    <col min="13054" max="13054" width="7.85546875" style="51" customWidth="1"/>
    <col min="13055" max="13055" width="5.7109375" style="51" bestFit="1" customWidth="1"/>
    <col min="13056" max="13056" width="59.85546875" style="51" customWidth="1"/>
    <col min="13057" max="13057" width="20.28515625" style="51" customWidth="1"/>
    <col min="13058" max="13309" width="9.140625" style="51"/>
    <col min="13310" max="13310" width="7.85546875" style="51" customWidth="1"/>
    <col min="13311" max="13311" width="5.7109375" style="51" bestFit="1" customWidth="1"/>
    <col min="13312" max="13312" width="59.85546875" style="51" customWidth="1"/>
    <col min="13313" max="13313" width="20.28515625" style="51" customWidth="1"/>
    <col min="13314" max="13565" width="9.140625" style="51"/>
    <col min="13566" max="13566" width="7.85546875" style="51" customWidth="1"/>
    <col min="13567" max="13567" width="5.7109375" style="51" bestFit="1" customWidth="1"/>
    <col min="13568" max="13568" width="59.85546875" style="51" customWidth="1"/>
    <col min="13569" max="13569" width="20.28515625" style="51" customWidth="1"/>
    <col min="13570" max="13821" width="9.140625" style="51"/>
    <col min="13822" max="13822" width="7.85546875" style="51" customWidth="1"/>
    <col min="13823" max="13823" width="5.7109375" style="51" bestFit="1" customWidth="1"/>
    <col min="13824" max="13824" width="59.85546875" style="51" customWidth="1"/>
    <col min="13825" max="13825" width="20.28515625" style="51" customWidth="1"/>
    <col min="13826" max="14077" width="9.140625" style="51"/>
    <col min="14078" max="14078" width="7.85546875" style="51" customWidth="1"/>
    <col min="14079" max="14079" width="5.7109375" style="51" bestFit="1" customWidth="1"/>
    <col min="14080" max="14080" width="59.85546875" style="51" customWidth="1"/>
    <col min="14081" max="14081" width="20.28515625" style="51" customWidth="1"/>
    <col min="14082" max="14333" width="9.140625" style="51"/>
    <col min="14334" max="14334" width="7.85546875" style="51" customWidth="1"/>
    <col min="14335" max="14335" width="5.7109375" style="51" bestFit="1" customWidth="1"/>
    <col min="14336" max="14336" width="59.85546875" style="51" customWidth="1"/>
    <col min="14337" max="14337" width="20.28515625" style="51" customWidth="1"/>
    <col min="14338" max="14589" width="9.140625" style="51"/>
    <col min="14590" max="14590" width="7.85546875" style="51" customWidth="1"/>
    <col min="14591" max="14591" width="5.7109375" style="51" bestFit="1" customWidth="1"/>
    <col min="14592" max="14592" width="59.85546875" style="51" customWidth="1"/>
    <col min="14593" max="14593" width="20.28515625" style="51" customWidth="1"/>
    <col min="14594" max="14845" width="9.140625" style="51"/>
    <col min="14846" max="14846" width="7.85546875" style="51" customWidth="1"/>
    <col min="14847" max="14847" width="5.7109375" style="51" bestFit="1" customWidth="1"/>
    <col min="14848" max="14848" width="59.85546875" style="51" customWidth="1"/>
    <col min="14849" max="14849" width="20.28515625" style="51" customWidth="1"/>
    <col min="14850" max="15101" width="9.140625" style="51"/>
    <col min="15102" max="15102" width="7.85546875" style="51" customWidth="1"/>
    <col min="15103" max="15103" width="5.7109375" style="51" bestFit="1" customWidth="1"/>
    <col min="15104" max="15104" width="59.85546875" style="51" customWidth="1"/>
    <col min="15105" max="15105" width="20.28515625" style="51" customWidth="1"/>
    <col min="15106" max="15357" width="9.140625" style="51"/>
    <col min="15358" max="15358" width="7.85546875" style="51" customWidth="1"/>
    <col min="15359" max="15359" width="5.7109375" style="51" bestFit="1" customWidth="1"/>
    <col min="15360" max="15360" width="59.85546875" style="51" customWidth="1"/>
    <col min="15361" max="15361" width="20.28515625" style="51" customWidth="1"/>
    <col min="15362" max="15613" width="9.140625" style="51"/>
    <col min="15614" max="15614" width="7.85546875" style="51" customWidth="1"/>
    <col min="15615" max="15615" width="5.7109375" style="51" bestFit="1" customWidth="1"/>
    <col min="15616" max="15616" width="59.85546875" style="51" customWidth="1"/>
    <col min="15617" max="15617" width="20.28515625" style="51" customWidth="1"/>
    <col min="15618" max="15869" width="9.140625" style="51"/>
    <col min="15870" max="15870" width="7.85546875" style="51" customWidth="1"/>
    <col min="15871" max="15871" width="5.7109375" style="51" bestFit="1" customWidth="1"/>
    <col min="15872" max="15872" width="59.85546875" style="51" customWidth="1"/>
    <col min="15873" max="15873" width="20.28515625" style="51" customWidth="1"/>
    <col min="15874" max="16125" width="9.140625" style="51"/>
    <col min="16126" max="16126" width="7.85546875" style="51" customWidth="1"/>
    <col min="16127" max="16127" width="5.7109375" style="51" bestFit="1" customWidth="1"/>
    <col min="16128" max="16128" width="59.85546875" style="51" customWidth="1"/>
    <col min="16129" max="16129" width="20.28515625" style="51" customWidth="1"/>
    <col min="16130" max="16384" width="9.140625" style="51"/>
  </cols>
  <sheetData>
    <row r="1" spans="1:5">
      <c r="A1" s="48"/>
      <c r="B1" s="49"/>
      <c r="C1" s="138" t="s">
        <v>161</v>
      </c>
      <c r="D1" s="50"/>
    </row>
    <row r="2" spans="1:5">
      <c r="A2" s="48"/>
      <c r="B2" s="49"/>
      <c r="C2" s="54"/>
      <c r="D2" s="55"/>
    </row>
    <row r="3" spans="1:5" ht="24.75" customHeight="1">
      <c r="A3" s="152" t="s">
        <v>69</v>
      </c>
      <c r="B3" s="152"/>
      <c r="C3" s="157" t="str">
        <f>Planilha!C6</f>
        <v>Reforma da cobertura do Instituto Paulista de Geriatria e Gerontologia José Ermínio de Moraes</v>
      </c>
      <c r="D3" s="157"/>
      <c r="E3" s="157"/>
    </row>
    <row r="4" spans="1:5">
      <c r="A4" s="152" t="s">
        <v>122</v>
      </c>
      <c r="B4" s="152"/>
      <c r="C4" s="153" t="str">
        <f>Planilha!C7</f>
        <v>Praça Antônio Aleixo Mafra, 34 - São Miguel Paulista - São Paulo/SP</v>
      </c>
      <c r="D4" s="153"/>
    </row>
    <row r="5" spans="1:5">
      <c r="A5" s="135"/>
      <c r="B5" s="135"/>
      <c r="C5" s="136"/>
      <c r="D5" s="137"/>
    </row>
    <row r="6" spans="1:5">
      <c r="A6" s="154">
        <f>Planilha!A9</f>
        <v>0</v>
      </c>
      <c r="B6" s="154"/>
      <c r="C6" s="154"/>
      <c r="D6" s="154"/>
    </row>
    <row r="7" spans="1:5" ht="15.75">
      <c r="A7" s="56"/>
      <c r="B7" s="57"/>
      <c r="C7" s="58"/>
      <c r="D7" s="55"/>
    </row>
    <row r="8" spans="1:5" ht="15.75">
      <c r="A8" s="52"/>
      <c r="B8" s="59"/>
      <c r="C8" s="60"/>
      <c r="D8" s="98"/>
    </row>
    <row r="9" spans="1:5" ht="16.5" thickBot="1">
      <c r="A9" s="52"/>
      <c r="B9" s="59"/>
      <c r="C9" s="60"/>
      <c r="D9" s="53"/>
    </row>
    <row r="10" spans="1:5">
      <c r="A10" s="52"/>
      <c r="B10" s="139" t="s">
        <v>71</v>
      </c>
      <c r="C10" s="140" t="s">
        <v>72</v>
      </c>
      <c r="D10" s="141" t="s">
        <v>73</v>
      </c>
    </row>
    <row r="11" spans="1:5">
      <c r="A11" s="52"/>
      <c r="B11" s="142" t="s">
        <v>9</v>
      </c>
      <c r="C11" s="143" t="str">
        <f>VLOOKUP(B11,Planilha!$1:$65570,3,FALSE)</f>
        <v xml:space="preserve">Serviço técnico especializado </v>
      </c>
      <c r="D11" s="144">
        <f>VLOOKUP(B11,Planilha!$1:$65570,7,FALSE)</f>
        <v>0</v>
      </c>
    </row>
    <row r="12" spans="1:5">
      <c r="A12" s="52"/>
      <c r="B12" s="142" t="s">
        <v>20</v>
      </c>
      <c r="C12" s="143" t="str">
        <f>VLOOKUP(B12,Planilha!$1:$65570,3,FALSE)</f>
        <v>Início, apoio e administração da obra</v>
      </c>
      <c r="D12" s="144">
        <f>VLOOKUP(B12,Planilha!$1:$65570,7,FALSE)</f>
        <v>0</v>
      </c>
    </row>
    <row r="13" spans="1:5">
      <c r="A13" s="52"/>
      <c r="B13" s="142" t="s">
        <v>33</v>
      </c>
      <c r="C13" s="143" t="str">
        <f>VLOOKUP(B13,Planilha!$1:$65570,3,FALSE)</f>
        <v>Demolição, transporte e retirada com reaproveitamento</v>
      </c>
      <c r="D13" s="144">
        <f>VLOOKUP(B13,Planilha!$1:$65570,7,FALSE)</f>
        <v>0</v>
      </c>
    </row>
    <row r="14" spans="1:5">
      <c r="A14" s="52"/>
      <c r="B14" s="142" t="s">
        <v>38</v>
      </c>
      <c r="C14" s="143" t="str">
        <f>VLOOKUP(B14,Planilha!$1:$65570,3,FALSE)</f>
        <v>Cobertura e estruturas</v>
      </c>
      <c r="D14" s="144">
        <f>VLOOKUP(B14,Planilha!$1:$65570,7,FALSE)</f>
        <v>0</v>
      </c>
    </row>
    <row r="15" spans="1:5">
      <c r="A15" s="52"/>
      <c r="B15" s="142" t="s">
        <v>40</v>
      </c>
      <c r="C15" s="143" t="str">
        <f>VLOOKUP(B15,Planilha!$1:$65570,3,FALSE)</f>
        <v>Revestimentos e pintura</v>
      </c>
      <c r="D15" s="144">
        <f>VLOOKUP(B15,Planilha!$1:$65570,7,FALSE)</f>
        <v>0</v>
      </c>
    </row>
    <row r="16" spans="1:5">
      <c r="A16" s="52"/>
      <c r="B16" s="142" t="s">
        <v>42</v>
      </c>
      <c r="C16" s="143" t="str">
        <f>VLOOKUP(B16,Planilha!$1:$65570,3,FALSE)</f>
        <v>Instalações elétricas</v>
      </c>
      <c r="D16" s="144">
        <f>VLOOKUP(B16,Planilha!$1:$65570,7,FALSE)</f>
        <v>0</v>
      </c>
    </row>
    <row r="17" spans="1:5">
      <c r="A17" s="52"/>
      <c r="B17" s="142" t="s">
        <v>44</v>
      </c>
      <c r="C17" s="143" t="str">
        <f>VLOOKUP(B17,Planilha!$1:$65570,3,FALSE)</f>
        <v>Instalações hidráulicas e águas pluviais</v>
      </c>
      <c r="D17" s="144">
        <f>VLOOKUP(B17,Planilha!$1:$65570,7,FALSE)</f>
        <v>0</v>
      </c>
    </row>
    <row r="18" spans="1:5">
      <c r="A18" s="52"/>
      <c r="B18" s="142" t="s">
        <v>46</v>
      </c>
      <c r="C18" s="143" t="str">
        <f>VLOOKUP(B18,Planilha!$1:$65570,3,FALSE)</f>
        <v>Limpeza e arremate</v>
      </c>
      <c r="D18" s="144">
        <f>VLOOKUP(B18,Planilha!$1:$65570,7,FALSE)</f>
        <v>0</v>
      </c>
    </row>
    <row r="19" spans="1:5">
      <c r="A19" s="52"/>
      <c r="B19" s="155" t="s">
        <v>66</v>
      </c>
      <c r="C19" s="156"/>
      <c r="D19" s="145">
        <f>SUM(D11:D18)</f>
        <v>0</v>
      </c>
      <c r="E19" s="61"/>
    </row>
    <row r="20" spans="1:5">
      <c r="A20" s="52"/>
      <c r="B20" s="148" t="s">
        <v>74</v>
      </c>
      <c r="C20" s="147">
        <f>Planilha!F126</f>
        <v>0</v>
      </c>
      <c r="D20" s="145">
        <f>D19*22.12%</f>
        <v>0</v>
      </c>
      <c r="E20" s="61"/>
    </row>
    <row r="21" spans="1:5" ht="15.75" thickBot="1">
      <c r="A21" s="52"/>
      <c r="B21" s="150" t="s">
        <v>68</v>
      </c>
      <c r="C21" s="151"/>
      <c r="D21" s="146">
        <f>D19+D20</f>
        <v>0</v>
      </c>
      <c r="E21" s="61"/>
    </row>
    <row r="22" spans="1:5">
      <c r="A22" s="52"/>
      <c r="E22" s="61"/>
    </row>
    <row r="23" spans="1:5">
      <c r="E23" s="61"/>
    </row>
    <row r="24" spans="1:5">
      <c r="E24" s="61"/>
    </row>
    <row r="25" spans="1:5">
      <c r="E25" s="61"/>
    </row>
    <row r="26" spans="1:5">
      <c r="E26" s="61"/>
    </row>
    <row r="27" spans="1:5">
      <c r="E27" s="61"/>
    </row>
  </sheetData>
  <mergeCells count="7">
    <mergeCell ref="B21:C21"/>
    <mergeCell ref="A3:B3"/>
    <mergeCell ref="A4:B4"/>
    <mergeCell ref="C4:D4"/>
    <mergeCell ref="A6:D6"/>
    <mergeCell ref="B19:C19"/>
    <mergeCell ref="C3:E3"/>
  </mergeCells>
  <pageMargins left="0.511811024" right="0.511811024" top="1.8333333333333333" bottom="0.78740157499999996" header="0.31496062000000002" footer="0.31496062000000002"/>
  <pageSetup paperSize="9" scale="88" orientation="portrait" horizontalDpi="4294967294" verticalDpi="4294967294" r:id="rId1"/>
  <headerFooter>
    <oddHeader>&amp;C&amp;G</oddHeader>
    <oddFooter>&amp;LCoordenadoria Geral de Administração CGA | GTE
Av. Dr. Enéas de Carvalho Aguiar, 188 - 3º andar | CEP 05403-000 | São Paulo, SP | Fone: (11) 3066-8000 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view="pageBreakPreview" topLeftCell="A109" zoomScaleNormal="100" zoomScaleSheetLayoutView="100" workbookViewId="0">
      <selection activeCell="I14" sqref="I14"/>
    </sheetView>
  </sheetViews>
  <sheetFormatPr defaultRowHeight="15"/>
  <cols>
    <col min="1" max="1" width="6.5703125" customWidth="1"/>
    <col min="2" max="2" width="11.28515625" style="33" customWidth="1"/>
    <col min="3" max="3" width="67.140625" customWidth="1"/>
    <col min="4" max="4" width="7.5703125" customWidth="1"/>
    <col min="5" max="5" width="11.42578125" style="46" customWidth="1"/>
    <col min="6" max="6" width="10.140625" style="47" bestFit="1" customWidth="1"/>
    <col min="7" max="7" width="16.28515625" style="46" customWidth="1"/>
    <col min="8" max="8" width="16" customWidth="1"/>
    <col min="9" max="9" width="14.42578125" customWidth="1"/>
    <col min="256" max="256" width="6.5703125" customWidth="1"/>
    <col min="258" max="258" width="65.85546875" customWidth="1"/>
    <col min="262" max="262" width="14.140625" customWidth="1"/>
    <col min="263" max="263" width="38.7109375" customWidth="1"/>
    <col min="512" max="512" width="6.5703125" customWidth="1"/>
    <col min="514" max="514" width="65.85546875" customWidth="1"/>
    <col min="518" max="518" width="14.140625" customWidth="1"/>
    <col min="519" max="519" width="38.7109375" customWidth="1"/>
    <col min="768" max="768" width="6.5703125" customWidth="1"/>
    <col min="770" max="770" width="65.85546875" customWidth="1"/>
    <col min="774" max="774" width="14.140625" customWidth="1"/>
    <col min="775" max="775" width="38.7109375" customWidth="1"/>
    <col min="1024" max="1024" width="6.5703125" customWidth="1"/>
    <col min="1026" max="1026" width="65.85546875" customWidth="1"/>
    <col min="1030" max="1030" width="14.140625" customWidth="1"/>
    <col min="1031" max="1031" width="38.7109375" customWidth="1"/>
    <col min="1280" max="1280" width="6.5703125" customWidth="1"/>
    <col min="1282" max="1282" width="65.85546875" customWidth="1"/>
    <col min="1286" max="1286" width="14.140625" customWidth="1"/>
    <col min="1287" max="1287" width="38.7109375" customWidth="1"/>
    <col min="1536" max="1536" width="6.5703125" customWidth="1"/>
    <col min="1538" max="1538" width="65.85546875" customWidth="1"/>
    <col min="1542" max="1542" width="14.140625" customWidth="1"/>
    <col min="1543" max="1543" width="38.7109375" customWidth="1"/>
    <col min="1792" max="1792" width="6.5703125" customWidth="1"/>
    <col min="1794" max="1794" width="65.85546875" customWidth="1"/>
    <col min="1798" max="1798" width="14.140625" customWidth="1"/>
    <col min="1799" max="1799" width="38.7109375" customWidth="1"/>
    <col min="2048" max="2048" width="6.5703125" customWidth="1"/>
    <col min="2050" max="2050" width="65.85546875" customWidth="1"/>
    <col min="2054" max="2054" width="14.140625" customWidth="1"/>
    <col min="2055" max="2055" width="38.7109375" customWidth="1"/>
    <col min="2304" max="2304" width="6.5703125" customWidth="1"/>
    <col min="2306" max="2306" width="65.85546875" customWidth="1"/>
    <col min="2310" max="2310" width="14.140625" customWidth="1"/>
    <col min="2311" max="2311" width="38.7109375" customWidth="1"/>
    <col min="2560" max="2560" width="6.5703125" customWidth="1"/>
    <col min="2562" max="2562" width="65.85546875" customWidth="1"/>
    <col min="2566" max="2566" width="14.140625" customWidth="1"/>
    <col min="2567" max="2567" width="38.7109375" customWidth="1"/>
    <col min="2816" max="2816" width="6.5703125" customWidth="1"/>
    <col min="2818" max="2818" width="65.85546875" customWidth="1"/>
    <col min="2822" max="2822" width="14.140625" customWidth="1"/>
    <col min="2823" max="2823" width="38.7109375" customWidth="1"/>
    <col min="3072" max="3072" width="6.5703125" customWidth="1"/>
    <col min="3074" max="3074" width="65.85546875" customWidth="1"/>
    <col min="3078" max="3078" width="14.140625" customWidth="1"/>
    <col min="3079" max="3079" width="38.7109375" customWidth="1"/>
    <col min="3328" max="3328" width="6.5703125" customWidth="1"/>
    <col min="3330" max="3330" width="65.85546875" customWidth="1"/>
    <col min="3334" max="3334" width="14.140625" customWidth="1"/>
    <col min="3335" max="3335" width="38.7109375" customWidth="1"/>
    <col min="3584" max="3584" width="6.5703125" customWidth="1"/>
    <col min="3586" max="3586" width="65.85546875" customWidth="1"/>
    <col min="3590" max="3590" width="14.140625" customWidth="1"/>
    <col min="3591" max="3591" width="38.7109375" customWidth="1"/>
    <col min="3840" max="3840" width="6.5703125" customWidth="1"/>
    <col min="3842" max="3842" width="65.85546875" customWidth="1"/>
    <col min="3846" max="3846" width="14.140625" customWidth="1"/>
    <col min="3847" max="3847" width="38.7109375" customWidth="1"/>
    <col min="4096" max="4096" width="6.5703125" customWidth="1"/>
    <col min="4098" max="4098" width="65.85546875" customWidth="1"/>
    <col min="4102" max="4102" width="14.140625" customWidth="1"/>
    <col min="4103" max="4103" width="38.7109375" customWidth="1"/>
    <col min="4352" max="4352" width="6.5703125" customWidth="1"/>
    <col min="4354" max="4354" width="65.85546875" customWidth="1"/>
    <col min="4358" max="4358" width="14.140625" customWidth="1"/>
    <col min="4359" max="4359" width="38.7109375" customWidth="1"/>
    <col min="4608" max="4608" width="6.5703125" customWidth="1"/>
    <col min="4610" max="4610" width="65.85546875" customWidth="1"/>
    <col min="4614" max="4614" width="14.140625" customWidth="1"/>
    <col min="4615" max="4615" width="38.7109375" customWidth="1"/>
    <col min="4864" max="4864" width="6.5703125" customWidth="1"/>
    <col min="4866" max="4866" width="65.85546875" customWidth="1"/>
    <col min="4870" max="4870" width="14.140625" customWidth="1"/>
    <col min="4871" max="4871" width="38.7109375" customWidth="1"/>
    <col min="5120" max="5120" width="6.5703125" customWidth="1"/>
    <col min="5122" max="5122" width="65.85546875" customWidth="1"/>
    <col min="5126" max="5126" width="14.140625" customWidth="1"/>
    <col min="5127" max="5127" width="38.7109375" customWidth="1"/>
    <col min="5376" max="5376" width="6.5703125" customWidth="1"/>
    <col min="5378" max="5378" width="65.85546875" customWidth="1"/>
    <col min="5382" max="5382" width="14.140625" customWidth="1"/>
    <col min="5383" max="5383" width="38.7109375" customWidth="1"/>
    <col min="5632" max="5632" width="6.5703125" customWidth="1"/>
    <col min="5634" max="5634" width="65.85546875" customWidth="1"/>
    <col min="5638" max="5638" width="14.140625" customWidth="1"/>
    <col min="5639" max="5639" width="38.7109375" customWidth="1"/>
    <col min="5888" max="5888" width="6.5703125" customWidth="1"/>
    <col min="5890" max="5890" width="65.85546875" customWidth="1"/>
    <col min="5894" max="5894" width="14.140625" customWidth="1"/>
    <col min="5895" max="5895" width="38.7109375" customWidth="1"/>
    <col min="6144" max="6144" width="6.5703125" customWidth="1"/>
    <col min="6146" max="6146" width="65.85546875" customWidth="1"/>
    <col min="6150" max="6150" width="14.140625" customWidth="1"/>
    <col min="6151" max="6151" width="38.7109375" customWidth="1"/>
    <col min="6400" max="6400" width="6.5703125" customWidth="1"/>
    <col min="6402" max="6402" width="65.85546875" customWidth="1"/>
    <col min="6406" max="6406" width="14.140625" customWidth="1"/>
    <col min="6407" max="6407" width="38.7109375" customWidth="1"/>
    <col min="6656" max="6656" width="6.5703125" customWidth="1"/>
    <col min="6658" max="6658" width="65.85546875" customWidth="1"/>
    <col min="6662" max="6662" width="14.140625" customWidth="1"/>
    <col min="6663" max="6663" width="38.7109375" customWidth="1"/>
    <col min="6912" max="6912" width="6.5703125" customWidth="1"/>
    <col min="6914" max="6914" width="65.85546875" customWidth="1"/>
    <col min="6918" max="6918" width="14.140625" customWidth="1"/>
    <col min="6919" max="6919" width="38.7109375" customWidth="1"/>
    <col min="7168" max="7168" width="6.5703125" customWidth="1"/>
    <col min="7170" max="7170" width="65.85546875" customWidth="1"/>
    <col min="7174" max="7174" width="14.140625" customWidth="1"/>
    <col min="7175" max="7175" width="38.7109375" customWidth="1"/>
    <col min="7424" max="7424" width="6.5703125" customWidth="1"/>
    <col min="7426" max="7426" width="65.85546875" customWidth="1"/>
    <col min="7430" max="7430" width="14.140625" customWidth="1"/>
    <col min="7431" max="7431" width="38.7109375" customWidth="1"/>
    <col min="7680" max="7680" width="6.5703125" customWidth="1"/>
    <col min="7682" max="7682" width="65.85546875" customWidth="1"/>
    <col min="7686" max="7686" width="14.140625" customWidth="1"/>
    <col min="7687" max="7687" width="38.7109375" customWidth="1"/>
    <col min="7936" max="7936" width="6.5703125" customWidth="1"/>
    <col min="7938" max="7938" width="65.85546875" customWidth="1"/>
    <col min="7942" max="7942" width="14.140625" customWidth="1"/>
    <col min="7943" max="7943" width="38.7109375" customWidth="1"/>
    <col min="8192" max="8192" width="6.5703125" customWidth="1"/>
    <col min="8194" max="8194" width="65.85546875" customWidth="1"/>
    <col min="8198" max="8198" width="14.140625" customWidth="1"/>
    <col min="8199" max="8199" width="38.7109375" customWidth="1"/>
    <col min="8448" max="8448" width="6.5703125" customWidth="1"/>
    <col min="8450" max="8450" width="65.85546875" customWidth="1"/>
    <col min="8454" max="8454" width="14.140625" customWidth="1"/>
    <col min="8455" max="8455" width="38.7109375" customWidth="1"/>
    <col min="8704" max="8704" width="6.5703125" customWidth="1"/>
    <col min="8706" max="8706" width="65.85546875" customWidth="1"/>
    <col min="8710" max="8710" width="14.140625" customWidth="1"/>
    <col min="8711" max="8711" width="38.7109375" customWidth="1"/>
    <col min="8960" max="8960" width="6.5703125" customWidth="1"/>
    <col min="8962" max="8962" width="65.85546875" customWidth="1"/>
    <col min="8966" max="8966" width="14.140625" customWidth="1"/>
    <col min="8967" max="8967" width="38.7109375" customWidth="1"/>
    <col min="9216" max="9216" width="6.5703125" customWidth="1"/>
    <col min="9218" max="9218" width="65.85546875" customWidth="1"/>
    <col min="9222" max="9222" width="14.140625" customWidth="1"/>
    <col min="9223" max="9223" width="38.7109375" customWidth="1"/>
    <col min="9472" max="9472" width="6.5703125" customWidth="1"/>
    <col min="9474" max="9474" width="65.85546875" customWidth="1"/>
    <col min="9478" max="9478" width="14.140625" customWidth="1"/>
    <col min="9479" max="9479" width="38.7109375" customWidth="1"/>
    <col min="9728" max="9728" width="6.5703125" customWidth="1"/>
    <col min="9730" max="9730" width="65.85546875" customWidth="1"/>
    <col min="9734" max="9734" width="14.140625" customWidth="1"/>
    <col min="9735" max="9735" width="38.7109375" customWidth="1"/>
    <col min="9984" max="9984" width="6.5703125" customWidth="1"/>
    <col min="9986" max="9986" width="65.85546875" customWidth="1"/>
    <col min="9990" max="9990" width="14.140625" customWidth="1"/>
    <col min="9991" max="9991" width="38.7109375" customWidth="1"/>
    <col min="10240" max="10240" width="6.5703125" customWidth="1"/>
    <col min="10242" max="10242" width="65.85546875" customWidth="1"/>
    <col min="10246" max="10246" width="14.140625" customWidth="1"/>
    <col min="10247" max="10247" width="38.7109375" customWidth="1"/>
    <col min="10496" max="10496" width="6.5703125" customWidth="1"/>
    <col min="10498" max="10498" width="65.85546875" customWidth="1"/>
    <col min="10502" max="10502" width="14.140625" customWidth="1"/>
    <col min="10503" max="10503" width="38.7109375" customWidth="1"/>
    <col min="10752" max="10752" width="6.5703125" customWidth="1"/>
    <col min="10754" max="10754" width="65.85546875" customWidth="1"/>
    <col min="10758" max="10758" width="14.140625" customWidth="1"/>
    <col min="10759" max="10759" width="38.7109375" customWidth="1"/>
    <col min="11008" max="11008" width="6.5703125" customWidth="1"/>
    <col min="11010" max="11010" width="65.85546875" customWidth="1"/>
    <col min="11014" max="11014" width="14.140625" customWidth="1"/>
    <col min="11015" max="11015" width="38.7109375" customWidth="1"/>
    <col min="11264" max="11264" width="6.5703125" customWidth="1"/>
    <col min="11266" max="11266" width="65.85546875" customWidth="1"/>
    <col min="11270" max="11270" width="14.140625" customWidth="1"/>
    <col min="11271" max="11271" width="38.7109375" customWidth="1"/>
    <col min="11520" max="11520" width="6.5703125" customWidth="1"/>
    <col min="11522" max="11522" width="65.85546875" customWidth="1"/>
    <col min="11526" max="11526" width="14.140625" customWidth="1"/>
    <col min="11527" max="11527" width="38.7109375" customWidth="1"/>
    <col min="11776" max="11776" width="6.5703125" customWidth="1"/>
    <col min="11778" max="11778" width="65.85546875" customWidth="1"/>
    <col min="11782" max="11782" width="14.140625" customWidth="1"/>
    <col min="11783" max="11783" width="38.7109375" customWidth="1"/>
    <col min="12032" max="12032" width="6.5703125" customWidth="1"/>
    <col min="12034" max="12034" width="65.85546875" customWidth="1"/>
    <col min="12038" max="12038" width="14.140625" customWidth="1"/>
    <col min="12039" max="12039" width="38.7109375" customWidth="1"/>
    <col min="12288" max="12288" width="6.5703125" customWidth="1"/>
    <col min="12290" max="12290" width="65.85546875" customWidth="1"/>
    <col min="12294" max="12294" width="14.140625" customWidth="1"/>
    <col min="12295" max="12295" width="38.7109375" customWidth="1"/>
    <col min="12544" max="12544" width="6.5703125" customWidth="1"/>
    <col min="12546" max="12546" width="65.85546875" customWidth="1"/>
    <col min="12550" max="12550" width="14.140625" customWidth="1"/>
    <col min="12551" max="12551" width="38.7109375" customWidth="1"/>
    <col min="12800" max="12800" width="6.5703125" customWidth="1"/>
    <col min="12802" max="12802" width="65.85546875" customWidth="1"/>
    <col min="12806" max="12806" width="14.140625" customWidth="1"/>
    <col min="12807" max="12807" width="38.7109375" customWidth="1"/>
    <col min="13056" max="13056" width="6.5703125" customWidth="1"/>
    <col min="13058" max="13058" width="65.85546875" customWidth="1"/>
    <col min="13062" max="13062" width="14.140625" customWidth="1"/>
    <col min="13063" max="13063" width="38.7109375" customWidth="1"/>
    <col min="13312" max="13312" width="6.5703125" customWidth="1"/>
    <col min="13314" max="13314" width="65.85546875" customWidth="1"/>
    <col min="13318" max="13318" width="14.140625" customWidth="1"/>
    <col min="13319" max="13319" width="38.7109375" customWidth="1"/>
    <col min="13568" max="13568" width="6.5703125" customWidth="1"/>
    <col min="13570" max="13570" width="65.85546875" customWidth="1"/>
    <col min="13574" max="13574" width="14.140625" customWidth="1"/>
    <col min="13575" max="13575" width="38.7109375" customWidth="1"/>
    <col min="13824" max="13824" width="6.5703125" customWidth="1"/>
    <col min="13826" max="13826" width="65.85546875" customWidth="1"/>
    <col min="13830" max="13830" width="14.140625" customWidth="1"/>
    <col min="13831" max="13831" width="38.7109375" customWidth="1"/>
    <col min="14080" max="14080" width="6.5703125" customWidth="1"/>
    <col min="14082" max="14082" width="65.85546875" customWidth="1"/>
    <col min="14086" max="14086" width="14.140625" customWidth="1"/>
    <col min="14087" max="14087" width="38.7109375" customWidth="1"/>
    <col min="14336" max="14336" width="6.5703125" customWidth="1"/>
    <col min="14338" max="14338" width="65.85546875" customWidth="1"/>
    <col min="14342" max="14342" width="14.140625" customWidth="1"/>
    <col min="14343" max="14343" width="38.7109375" customWidth="1"/>
    <col min="14592" max="14592" width="6.5703125" customWidth="1"/>
    <col min="14594" max="14594" width="65.85546875" customWidth="1"/>
    <col min="14598" max="14598" width="14.140625" customWidth="1"/>
    <col min="14599" max="14599" width="38.7109375" customWidth="1"/>
    <col min="14848" max="14848" width="6.5703125" customWidth="1"/>
    <col min="14850" max="14850" width="65.85546875" customWidth="1"/>
    <col min="14854" max="14854" width="14.140625" customWidth="1"/>
    <col min="14855" max="14855" width="38.7109375" customWidth="1"/>
    <col min="15104" max="15104" width="6.5703125" customWidth="1"/>
    <col min="15106" max="15106" width="65.85546875" customWidth="1"/>
    <col min="15110" max="15110" width="14.140625" customWidth="1"/>
    <col min="15111" max="15111" width="38.7109375" customWidth="1"/>
    <col min="15360" max="15360" width="6.5703125" customWidth="1"/>
    <col min="15362" max="15362" width="65.85546875" customWidth="1"/>
    <col min="15366" max="15366" width="14.140625" customWidth="1"/>
    <col min="15367" max="15367" width="38.7109375" customWidth="1"/>
    <col min="15616" max="15616" width="6.5703125" customWidth="1"/>
    <col min="15618" max="15618" width="65.85546875" customWidth="1"/>
    <col min="15622" max="15622" width="14.140625" customWidth="1"/>
    <col min="15623" max="15623" width="38.7109375" customWidth="1"/>
    <col min="15872" max="15872" width="6.5703125" customWidth="1"/>
    <col min="15874" max="15874" width="65.85546875" customWidth="1"/>
    <col min="15878" max="15878" width="14.140625" customWidth="1"/>
    <col min="15879" max="15879" width="38.7109375" customWidth="1"/>
    <col min="16128" max="16128" width="6.5703125" customWidth="1"/>
    <col min="16130" max="16130" width="65.85546875" customWidth="1"/>
    <col min="16134" max="16134" width="14.140625" customWidth="1"/>
    <col min="16135" max="16135" width="38.7109375" customWidth="1"/>
  </cols>
  <sheetData>
    <row r="1" spans="1:7" hidden="1">
      <c r="A1" s="96"/>
      <c r="B1" s="96"/>
      <c r="C1" s="3"/>
      <c r="D1" s="4"/>
      <c r="E1" s="5"/>
      <c r="F1" s="6"/>
      <c r="G1" s="6"/>
    </row>
    <row r="2" spans="1:7" hidden="1">
      <c r="A2" s="96"/>
      <c r="B2" s="96"/>
      <c r="C2" s="158"/>
      <c r="D2" s="158"/>
      <c r="E2" s="158"/>
      <c r="F2" s="158"/>
      <c r="G2" s="158"/>
    </row>
    <row r="3" spans="1:7" hidden="1">
      <c r="A3" s="96"/>
      <c r="B3" s="96"/>
      <c r="C3" s="159"/>
      <c r="D3" s="159"/>
      <c r="E3" s="159"/>
      <c r="F3" s="159"/>
      <c r="G3" s="159"/>
    </row>
    <row r="4" spans="1:7">
      <c r="A4" s="158" t="s">
        <v>162</v>
      </c>
      <c r="B4" s="158"/>
      <c r="C4" s="158"/>
      <c r="D4" s="158"/>
      <c r="E4" s="158"/>
      <c r="F4" s="158"/>
      <c r="G4" s="158"/>
    </row>
    <row r="5" spans="1:7">
      <c r="A5" s="1"/>
      <c r="B5" s="2"/>
      <c r="C5" s="3"/>
      <c r="D5" s="4"/>
      <c r="E5" s="5"/>
      <c r="F5" s="6"/>
      <c r="G5" s="6"/>
    </row>
    <row r="6" spans="1:7" ht="20.25" customHeight="1">
      <c r="A6" s="160" t="s">
        <v>0</v>
      </c>
      <c r="B6" s="160"/>
      <c r="C6" s="161" t="s">
        <v>125</v>
      </c>
      <c r="D6" s="161"/>
      <c r="E6" s="161"/>
      <c r="F6" s="161"/>
      <c r="G6" s="161"/>
    </row>
    <row r="7" spans="1:7" ht="18.75" customHeight="1">
      <c r="A7" s="160" t="s">
        <v>1</v>
      </c>
      <c r="B7" s="160"/>
      <c r="C7" s="161" t="s">
        <v>201</v>
      </c>
      <c r="D7" s="161"/>
      <c r="E7" s="161"/>
      <c r="F7" s="161"/>
      <c r="G7" s="161"/>
    </row>
    <row r="8" spans="1:7" ht="5.25" customHeight="1">
      <c r="A8" s="1"/>
      <c r="B8" s="7"/>
      <c r="C8" s="8"/>
      <c r="D8" s="1"/>
      <c r="E8" s="9"/>
      <c r="F8" s="10"/>
      <c r="G8" s="10"/>
    </row>
    <row r="9" spans="1:7">
      <c r="A9" s="162"/>
      <c r="B9" s="162"/>
      <c r="C9" s="162"/>
      <c r="D9" s="162"/>
      <c r="E9" s="162"/>
      <c r="F9" s="162"/>
      <c r="G9" s="162"/>
    </row>
    <row r="10" spans="1:7" ht="6.75" customHeight="1" thickBot="1">
      <c r="A10" s="1"/>
      <c r="B10" s="2"/>
      <c r="C10" s="3"/>
      <c r="D10" s="4"/>
      <c r="E10" s="5"/>
      <c r="F10" s="6"/>
      <c r="G10" s="6"/>
    </row>
    <row r="11" spans="1:7" ht="15.75" thickBot="1">
      <c r="A11" s="11" t="s">
        <v>2</v>
      </c>
      <c r="B11" s="12" t="s">
        <v>3</v>
      </c>
      <c r="C11" s="13" t="s">
        <v>4</v>
      </c>
      <c r="D11" s="13" t="s">
        <v>5</v>
      </c>
      <c r="E11" s="97" t="s">
        <v>6</v>
      </c>
      <c r="F11" s="14" t="s">
        <v>7</v>
      </c>
      <c r="G11" s="15" t="s">
        <v>8</v>
      </c>
    </row>
    <row r="12" spans="1:7" hidden="1">
      <c r="A12" s="16"/>
      <c r="B12" s="17"/>
      <c r="C12" s="18"/>
      <c r="D12" s="19"/>
      <c r="E12" s="20"/>
      <c r="F12" s="21"/>
      <c r="G12" s="22"/>
    </row>
    <row r="13" spans="1:7">
      <c r="A13" s="23" t="s">
        <v>9</v>
      </c>
      <c r="B13" s="24"/>
      <c r="C13" s="73" t="s">
        <v>10</v>
      </c>
      <c r="D13" s="24"/>
      <c r="E13" s="25"/>
      <c r="F13" s="26"/>
      <c r="G13" s="75">
        <f>SUM(G14:G19)</f>
        <v>0</v>
      </c>
    </row>
    <row r="14" spans="1:7" ht="16.5" customHeight="1">
      <c r="A14" s="27" t="s">
        <v>11</v>
      </c>
      <c r="B14" s="34" t="s">
        <v>12</v>
      </c>
      <c r="C14" s="28" t="s">
        <v>240</v>
      </c>
      <c r="D14" s="29" t="s">
        <v>239</v>
      </c>
      <c r="E14" s="70">
        <v>4</v>
      </c>
      <c r="F14" s="29"/>
      <c r="G14" s="81">
        <f>ROUND($E14*F14,2)</f>
        <v>0</v>
      </c>
    </row>
    <row r="15" spans="1:7">
      <c r="A15" s="27" t="s">
        <v>13</v>
      </c>
      <c r="B15" s="34" t="s">
        <v>14</v>
      </c>
      <c r="C15" s="28" t="s">
        <v>242</v>
      </c>
      <c r="D15" s="29" t="s">
        <v>239</v>
      </c>
      <c r="E15" s="70">
        <v>2</v>
      </c>
      <c r="F15" s="29"/>
      <c r="G15" s="81">
        <f t="shared" ref="G15:G18" si="0">ROUND($E15*F15,2)</f>
        <v>0</v>
      </c>
    </row>
    <row r="16" spans="1:7">
      <c r="A16" s="27" t="s">
        <v>15</v>
      </c>
      <c r="B16" s="34" t="s">
        <v>16</v>
      </c>
      <c r="C16" s="28" t="s">
        <v>243</v>
      </c>
      <c r="D16" s="29" t="s">
        <v>239</v>
      </c>
      <c r="E16" s="70">
        <v>2</v>
      </c>
      <c r="F16" s="29"/>
      <c r="G16" s="81">
        <f t="shared" si="0"/>
        <v>0</v>
      </c>
    </row>
    <row r="17" spans="1:7">
      <c r="A17" s="27" t="s">
        <v>17</v>
      </c>
      <c r="B17" s="34" t="s">
        <v>18</v>
      </c>
      <c r="C17" s="28" t="s">
        <v>241</v>
      </c>
      <c r="D17" s="29" t="s">
        <v>239</v>
      </c>
      <c r="E17" s="70">
        <v>2</v>
      </c>
      <c r="F17" s="29"/>
      <c r="G17" s="81">
        <f t="shared" si="0"/>
        <v>0</v>
      </c>
    </row>
    <row r="18" spans="1:7">
      <c r="A18" s="27" t="s">
        <v>19</v>
      </c>
      <c r="B18" s="89" t="s">
        <v>124</v>
      </c>
      <c r="C18" s="28" t="s">
        <v>157</v>
      </c>
      <c r="D18" s="29" t="s">
        <v>78</v>
      </c>
      <c r="E18" s="70">
        <v>1</v>
      </c>
      <c r="F18" s="29"/>
      <c r="G18" s="81">
        <f t="shared" si="0"/>
        <v>0</v>
      </c>
    </row>
    <row r="19" spans="1:7" ht="11.25" customHeight="1">
      <c r="A19" s="27"/>
      <c r="B19" s="102"/>
      <c r="C19" s="31"/>
      <c r="D19" s="32"/>
      <c r="E19" s="105"/>
      <c r="F19" s="80"/>
      <c r="G19" s="82"/>
    </row>
    <row r="20" spans="1:7">
      <c r="A20" s="23" t="s">
        <v>20</v>
      </c>
      <c r="B20" s="24"/>
      <c r="C20" s="73" t="s">
        <v>21</v>
      </c>
      <c r="D20" s="24"/>
      <c r="E20" s="25"/>
      <c r="F20" s="26"/>
      <c r="G20" s="75">
        <f>SUM(G21:G32)</f>
        <v>0</v>
      </c>
    </row>
    <row r="21" spans="1:7" ht="25.5">
      <c r="A21" s="27" t="s">
        <v>22</v>
      </c>
      <c r="B21" s="36" t="s">
        <v>28</v>
      </c>
      <c r="C21" s="28" t="s">
        <v>249</v>
      </c>
      <c r="D21" s="29" t="s">
        <v>248</v>
      </c>
      <c r="E21" s="70">
        <v>2</v>
      </c>
      <c r="F21" s="29"/>
      <c r="G21" s="81">
        <f t="shared" ref="G21:G31" si="1">ROUND($E21*F21,2)</f>
        <v>0</v>
      </c>
    </row>
    <row r="22" spans="1:7" ht="25.5">
      <c r="A22" s="27" t="s">
        <v>24</v>
      </c>
      <c r="B22" s="36" t="s">
        <v>30</v>
      </c>
      <c r="C22" s="28" t="s">
        <v>250</v>
      </c>
      <c r="D22" s="29" t="s">
        <v>248</v>
      </c>
      <c r="E22" s="70">
        <v>2</v>
      </c>
      <c r="F22" s="29"/>
      <c r="G22" s="81">
        <f t="shared" si="1"/>
        <v>0</v>
      </c>
    </row>
    <row r="23" spans="1:7" ht="25.5">
      <c r="A23" s="27" t="s">
        <v>159</v>
      </c>
      <c r="B23" s="36" t="s">
        <v>29</v>
      </c>
      <c r="C23" s="28" t="s">
        <v>251</v>
      </c>
      <c r="D23" s="29" t="s">
        <v>248</v>
      </c>
      <c r="E23" s="70">
        <v>2</v>
      </c>
      <c r="F23" s="29"/>
      <c r="G23" s="81">
        <f t="shared" si="1"/>
        <v>0</v>
      </c>
    </row>
    <row r="24" spans="1:7">
      <c r="A24" s="27" t="s">
        <v>160</v>
      </c>
      <c r="B24" s="36" t="s">
        <v>79</v>
      </c>
      <c r="C24" s="28" t="s">
        <v>252</v>
      </c>
      <c r="D24" s="29" t="s">
        <v>244</v>
      </c>
      <c r="E24" s="70">
        <f>ROUND(135.91*20,2)</f>
        <v>2718.2</v>
      </c>
      <c r="F24" s="29"/>
      <c r="G24" s="81">
        <f t="shared" si="1"/>
        <v>0</v>
      </c>
    </row>
    <row r="25" spans="1:7">
      <c r="A25" s="27" t="s">
        <v>26</v>
      </c>
      <c r="B25" s="36" t="s">
        <v>23</v>
      </c>
      <c r="C25" s="28" t="s">
        <v>253</v>
      </c>
      <c r="D25" s="29" t="s">
        <v>244</v>
      </c>
      <c r="E25" s="70">
        <v>100</v>
      </c>
      <c r="F25" s="29"/>
      <c r="G25" s="81">
        <f t="shared" si="1"/>
        <v>0</v>
      </c>
    </row>
    <row r="26" spans="1:7">
      <c r="A26" s="27" t="s">
        <v>164</v>
      </c>
      <c r="B26" s="36" t="s">
        <v>25</v>
      </c>
      <c r="C26" s="28" t="s">
        <v>254</v>
      </c>
      <c r="D26" s="29" t="s">
        <v>244</v>
      </c>
      <c r="E26" s="70">
        <v>80</v>
      </c>
      <c r="F26" s="29"/>
      <c r="G26" s="81">
        <f t="shared" si="1"/>
        <v>0</v>
      </c>
    </row>
    <row r="27" spans="1:7" ht="25.5">
      <c r="A27" s="27" t="s">
        <v>165</v>
      </c>
      <c r="B27" s="36" t="s">
        <v>80</v>
      </c>
      <c r="C27" s="28" t="s">
        <v>255</v>
      </c>
      <c r="D27" s="29" t="s">
        <v>256</v>
      </c>
      <c r="E27" s="70">
        <f>ROUND(135.91*1.25*2,2)</f>
        <v>339.78</v>
      </c>
      <c r="F27" s="29"/>
      <c r="G27" s="81">
        <f t="shared" si="1"/>
        <v>0</v>
      </c>
    </row>
    <row r="28" spans="1:7" ht="17.25" customHeight="1">
      <c r="A28" s="27" t="s">
        <v>166</v>
      </c>
      <c r="B28" s="34" t="s">
        <v>27</v>
      </c>
      <c r="C28" s="130" t="s">
        <v>257</v>
      </c>
      <c r="D28" s="29" t="s">
        <v>245</v>
      </c>
      <c r="E28" s="71">
        <f>ROUND(1194.01*3/10,0)</f>
        <v>358</v>
      </c>
      <c r="F28" s="29"/>
      <c r="G28" s="81">
        <f t="shared" si="1"/>
        <v>0</v>
      </c>
    </row>
    <row r="29" spans="1:7" ht="16.5" customHeight="1">
      <c r="A29" s="27" t="s">
        <v>167</v>
      </c>
      <c r="B29" s="34" t="s">
        <v>81</v>
      </c>
      <c r="C29" s="28" t="s">
        <v>258</v>
      </c>
      <c r="D29" s="29" t="s">
        <v>259</v>
      </c>
      <c r="E29" s="71">
        <f>E28*2</f>
        <v>716</v>
      </c>
      <c r="F29" s="29"/>
      <c r="G29" s="81">
        <f t="shared" si="1"/>
        <v>0</v>
      </c>
    </row>
    <row r="30" spans="1:7" ht="15.75" customHeight="1">
      <c r="A30" s="27" t="s">
        <v>168</v>
      </c>
      <c r="B30" s="34" t="s">
        <v>31</v>
      </c>
      <c r="C30" s="28" t="s">
        <v>260</v>
      </c>
      <c r="D30" s="29" t="s">
        <v>244</v>
      </c>
      <c r="E30" s="79">
        <v>10</v>
      </c>
      <c r="F30" s="29"/>
      <c r="G30" s="81">
        <f t="shared" si="1"/>
        <v>0</v>
      </c>
    </row>
    <row r="31" spans="1:7">
      <c r="A31" s="27" t="s">
        <v>169</v>
      </c>
      <c r="B31" s="103" t="s">
        <v>124</v>
      </c>
      <c r="C31" s="28" t="s">
        <v>158</v>
      </c>
      <c r="D31" s="29" t="s">
        <v>78</v>
      </c>
      <c r="E31" s="70">
        <v>1</v>
      </c>
      <c r="F31" s="132"/>
      <c r="G31" s="81">
        <f t="shared" si="1"/>
        <v>0</v>
      </c>
    </row>
    <row r="32" spans="1:7" ht="12" customHeight="1">
      <c r="A32" s="27"/>
      <c r="B32" s="34"/>
      <c r="C32" s="28"/>
      <c r="D32" s="29"/>
      <c r="E32" s="106"/>
      <c r="F32" s="29"/>
      <c r="G32" s="76"/>
    </row>
    <row r="33" spans="1:7">
      <c r="A33" s="23" t="s">
        <v>33</v>
      </c>
      <c r="B33" s="24"/>
      <c r="C33" s="73" t="s">
        <v>123</v>
      </c>
      <c r="D33" s="24"/>
      <c r="E33" s="25"/>
      <c r="F33" s="26"/>
      <c r="G33" s="75">
        <f>SUM(G34:G45)</f>
        <v>0</v>
      </c>
    </row>
    <row r="34" spans="1:7">
      <c r="A34" s="72" t="s">
        <v>34</v>
      </c>
      <c r="B34" s="34" t="s">
        <v>82</v>
      </c>
      <c r="C34" s="28" t="s">
        <v>261</v>
      </c>
      <c r="D34" s="29" t="s">
        <v>246</v>
      </c>
      <c r="E34" s="70">
        <f>ROUND(103.19*0.1,2)</f>
        <v>10.32</v>
      </c>
      <c r="F34" s="29"/>
      <c r="G34" s="81">
        <f t="shared" ref="G34:G44" si="2">ROUND($E34*F34,2)</f>
        <v>0</v>
      </c>
    </row>
    <row r="35" spans="1:7" ht="25.5">
      <c r="A35" s="72" t="s">
        <v>183</v>
      </c>
      <c r="B35" s="34" t="s">
        <v>83</v>
      </c>
      <c r="C35" s="28" t="s">
        <v>262</v>
      </c>
      <c r="D35" s="29" t="s">
        <v>244</v>
      </c>
      <c r="E35" s="70">
        <f>22.23+56.62+75.54+81.62</f>
        <v>236.01</v>
      </c>
      <c r="F35" s="29"/>
      <c r="G35" s="81">
        <f t="shared" si="2"/>
        <v>0</v>
      </c>
    </row>
    <row r="36" spans="1:7">
      <c r="A36" s="72" t="s">
        <v>184</v>
      </c>
      <c r="B36" s="78" t="s">
        <v>84</v>
      </c>
      <c r="C36" s="28" t="s">
        <v>263</v>
      </c>
      <c r="D36" s="29" t="s">
        <v>244</v>
      </c>
      <c r="E36" s="107">
        <v>103.19</v>
      </c>
      <c r="F36" s="29"/>
      <c r="G36" s="81">
        <f t="shared" si="2"/>
        <v>0</v>
      </c>
    </row>
    <row r="37" spans="1:7">
      <c r="A37" s="72" t="s">
        <v>185</v>
      </c>
      <c r="B37" s="34" t="s">
        <v>35</v>
      </c>
      <c r="C37" s="28" t="s">
        <v>264</v>
      </c>
      <c r="D37" s="29" t="s">
        <v>244</v>
      </c>
      <c r="E37" s="70">
        <v>444.2</v>
      </c>
      <c r="F37" s="29"/>
      <c r="G37" s="81">
        <f t="shared" si="2"/>
        <v>0</v>
      </c>
    </row>
    <row r="38" spans="1:7">
      <c r="A38" s="72" t="s">
        <v>186</v>
      </c>
      <c r="B38" s="34" t="s">
        <v>36</v>
      </c>
      <c r="C38" s="28" t="s">
        <v>267</v>
      </c>
      <c r="D38" s="29" t="s">
        <v>244</v>
      </c>
      <c r="E38" s="71">
        <f>736.34+241.42</f>
        <v>977.76</v>
      </c>
      <c r="F38" s="29"/>
      <c r="G38" s="81">
        <f t="shared" si="2"/>
        <v>0</v>
      </c>
    </row>
    <row r="39" spans="1:7">
      <c r="A39" s="72" t="s">
        <v>187</v>
      </c>
      <c r="B39" s="78" t="s">
        <v>85</v>
      </c>
      <c r="C39" s="28" t="s">
        <v>268</v>
      </c>
      <c r="D39" s="29" t="s">
        <v>245</v>
      </c>
      <c r="E39" s="70">
        <v>423.95</v>
      </c>
      <c r="F39" s="29"/>
      <c r="G39" s="81">
        <f t="shared" si="2"/>
        <v>0</v>
      </c>
    </row>
    <row r="40" spans="1:7">
      <c r="A40" s="72" t="s">
        <v>188</v>
      </c>
      <c r="B40" s="78" t="s">
        <v>37</v>
      </c>
      <c r="C40" s="28" t="s">
        <v>265</v>
      </c>
      <c r="D40" s="29" t="s">
        <v>266</v>
      </c>
      <c r="E40" s="77">
        <f>ROUND(35*241.42,2)</f>
        <v>8449.7000000000007</v>
      </c>
      <c r="F40" s="29"/>
      <c r="G40" s="81">
        <f t="shared" si="2"/>
        <v>0</v>
      </c>
    </row>
    <row r="41" spans="1:7" ht="27.75" customHeight="1">
      <c r="A41" s="72" t="s">
        <v>189</v>
      </c>
      <c r="B41" s="78" t="s">
        <v>86</v>
      </c>
      <c r="C41" s="28" t="s">
        <v>269</v>
      </c>
      <c r="D41" s="29" t="s">
        <v>246</v>
      </c>
      <c r="E41" s="77">
        <f>(444.2)*0.1+( 92.33)*0.05+(36.4)*0.1+(345.16/2)*0.1</f>
        <v>69.934500000000014</v>
      </c>
      <c r="F41" s="29"/>
      <c r="G41" s="81">
        <f t="shared" si="2"/>
        <v>0</v>
      </c>
    </row>
    <row r="42" spans="1:7" ht="16.5" customHeight="1">
      <c r="A42" s="72" t="s">
        <v>190</v>
      </c>
      <c r="B42" s="38" t="s">
        <v>87</v>
      </c>
      <c r="C42" s="28" t="s">
        <v>270</v>
      </c>
      <c r="D42" s="29" t="s">
        <v>246</v>
      </c>
      <c r="E42" s="77">
        <f>(22.23+56.62+75.54+81.62)*0.15</f>
        <v>35.401499999999999</v>
      </c>
      <c r="F42" s="29"/>
      <c r="G42" s="81">
        <f t="shared" si="2"/>
        <v>0</v>
      </c>
    </row>
    <row r="43" spans="1:7" ht="16.5" customHeight="1">
      <c r="A43" s="72" t="s">
        <v>191</v>
      </c>
      <c r="B43" s="38" t="s">
        <v>32</v>
      </c>
      <c r="C43" s="28" t="s">
        <v>338</v>
      </c>
      <c r="D43" s="29" t="s">
        <v>259</v>
      </c>
      <c r="E43" s="77">
        <v>60</v>
      </c>
      <c r="F43" s="29"/>
      <c r="G43" s="81">
        <f t="shared" si="2"/>
        <v>0</v>
      </c>
    </row>
    <row r="44" spans="1:7" ht="25.5">
      <c r="A44" s="72" t="s">
        <v>192</v>
      </c>
      <c r="B44" s="89" t="s">
        <v>124</v>
      </c>
      <c r="C44" s="28" t="s">
        <v>225</v>
      </c>
      <c r="D44" s="29" t="s">
        <v>78</v>
      </c>
      <c r="E44" s="77">
        <v>1</v>
      </c>
      <c r="F44" s="29"/>
      <c r="G44" s="81">
        <f t="shared" si="2"/>
        <v>0</v>
      </c>
    </row>
    <row r="45" spans="1:7">
      <c r="A45" s="72"/>
      <c r="B45" s="38"/>
      <c r="C45" s="28"/>
      <c r="D45" s="29"/>
      <c r="E45" s="20"/>
      <c r="F45" s="30"/>
      <c r="G45" s="82"/>
    </row>
    <row r="46" spans="1:7">
      <c r="A46" s="23" t="s">
        <v>38</v>
      </c>
      <c r="B46" s="24"/>
      <c r="C46" s="73" t="s">
        <v>204</v>
      </c>
      <c r="D46" s="24"/>
      <c r="E46" s="25"/>
      <c r="F46" s="26"/>
      <c r="G46" s="75">
        <f>SUM(G47:G64)</f>
        <v>0</v>
      </c>
    </row>
    <row r="47" spans="1:7">
      <c r="A47" s="35" t="s">
        <v>126</v>
      </c>
      <c r="B47" s="78" t="s">
        <v>39</v>
      </c>
      <c r="C47" s="28" t="s">
        <v>88</v>
      </c>
      <c r="D47" s="29" t="s">
        <v>244</v>
      </c>
      <c r="E47" s="118">
        <f>2*1194.01</f>
        <v>2388.02</v>
      </c>
      <c r="F47" s="29"/>
      <c r="G47" s="81">
        <f>ROUND($E47*F47,2)</f>
        <v>0</v>
      </c>
    </row>
    <row r="48" spans="1:7">
      <c r="A48" s="35" t="s">
        <v>127</v>
      </c>
      <c r="B48" s="78" t="s">
        <v>208</v>
      </c>
      <c r="C48" s="28" t="s">
        <v>271</v>
      </c>
      <c r="D48" s="29" t="s">
        <v>244</v>
      </c>
      <c r="E48" s="118">
        <v>260</v>
      </c>
      <c r="F48" s="29"/>
      <c r="G48" s="81">
        <f t="shared" ref="G48:G49" si="3">ROUND($E48*F48,2)</f>
        <v>0</v>
      </c>
    </row>
    <row r="49" spans="1:7" ht="25.5">
      <c r="A49" s="35" t="s">
        <v>210</v>
      </c>
      <c r="B49" s="78" t="s">
        <v>209</v>
      </c>
      <c r="C49" s="28" t="s">
        <v>272</v>
      </c>
      <c r="D49" s="29" t="s">
        <v>244</v>
      </c>
      <c r="E49" s="118">
        <v>280</v>
      </c>
      <c r="F49" s="29"/>
      <c r="G49" s="81">
        <f t="shared" si="3"/>
        <v>0</v>
      </c>
    </row>
    <row r="50" spans="1:7">
      <c r="A50" s="35" t="s">
        <v>128</v>
      </c>
      <c r="B50" s="78" t="s">
        <v>202</v>
      </c>
      <c r="C50" s="28" t="s">
        <v>273</v>
      </c>
      <c r="D50" s="29" t="s">
        <v>266</v>
      </c>
      <c r="E50" s="118">
        <f>(241.42+185)*30</f>
        <v>12792.599999999999</v>
      </c>
      <c r="F50" s="29"/>
      <c r="G50" s="81">
        <f t="shared" ref="G50:G60" si="4">ROUND($E50*F50,2)</f>
        <v>0</v>
      </c>
    </row>
    <row r="51" spans="1:7" ht="25.5" customHeight="1">
      <c r="A51" s="35" t="s">
        <v>129</v>
      </c>
      <c r="B51" s="78" t="s">
        <v>205</v>
      </c>
      <c r="C51" s="28" t="s">
        <v>275</v>
      </c>
      <c r="D51" s="29" t="s">
        <v>244</v>
      </c>
      <c r="E51" s="118">
        <f>ROUND(736.34*1.08,2)</f>
        <v>795.25</v>
      </c>
      <c r="F51" s="29"/>
      <c r="G51" s="81">
        <f t="shared" si="4"/>
        <v>0</v>
      </c>
    </row>
    <row r="52" spans="1:7">
      <c r="A52" s="35" t="s">
        <v>193</v>
      </c>
      <c r="B52" s="78" t="s">
        <v>203</v>
      </c>
      <c r="C52" s="28" t="s">
        <v>276</v>
      </c>
      <c r="D52" s="29" t="s">
        <v>245</v>
      </c>
      <c r="E52" s="118">
        <v>395</v>
      </c>
      <c r="F52" s="29"/>
      <c r="G52" s="81">
        <f t="shared" si="4"/>
        <v>0</v>
      </c>
    </row>
    <row r="53" spans="1:7" ht="25.5">
      <c r="A53" s="35" t="s">
        <v>194</v>
      </c>
      <c r="B53" s="38" t="s">
        <v>89</v>
      </c>
      <c r="C53" s="28" t="s">
        <v>274</v>
      </c>
      <c r="D53" s="29" t="s">
        <v>245</v>
      </c>
      <c r="E53" s="118">
        <v>100</v>
      </c>
      <c r="F53" s="29"/>
      <c r="G53" s="81">
        <f t="shared" si="4"/>
        <v>0</v>
      </c>
    </row>
    <row r="54" spans="1:7">
      <c r="A54" s="35" t="s">
        <v>195</v>
      </c>
      <c r="B54" s="38" t="s">
        <v>91</v>
      </c>
      <c r="C54" s="28" t="s">
        <v>284</v>
      </c>
      <c r="D54" s="29" t="s">
        <v>245</v>
      </c>
      <c r="E54" s="118">
        <v>10</v>
      </c>
      <c r="F54" s="29"/>
      <c r="G54" s="81">
        <f t="shared" ref="G54:G56" si="5">ROUND($E54*F54,2)</f>
        <v>0</v>
      </c>
    </row>
    <row r="55" spans="1:7">
      <c r="A55" s="35" t="s">
        <v>196</v>
      </c>
      <c r="B55" s="38" t="s">
        <v>93</v>
      </c>
      <c r="C55" s="28" t="s">
        <v>286</v>
      </c>
      <c r="D55" s="29" t="s">
        <v>244</v>
      </c>
      <c r="E55" s="118">
        <v>660</v>
      </c>
      <c r="F55" s="29"/>
      <c r="G55" s="81">
        <f t="shared" si="5"/>
        <v>0</v>
      </c>
    </row>
    <row r="56" spans="1:7">
      <c r="A56" s="35" t="s">
        <v>197</v>
      </c>
      <c r="B56" s="111" t="s">
        <v>92</v>
      </c>
      <c r="C56" s="28" t="s">
        <v>285</v>
      </c>
      <c r="D56" s="29" t="s">
        <v>245</v>
      </c>
      <c r="E56" s="118">
        <v>480</v>
      </c>
      <c r="F56" s="29"/>
      <c r="G56" s="81">
        <f t="shared" si="5"/>
        <v>0</v>
      </c>
    </row>
    <row r="57" spans="1:7">
      <c r="A57" s="35" t="s">
        <v>198</v>
      </c>
      <c r="B57" s="38" t="s">
        <v>94</v>
      </c>
      <c r="C57" s="28" t="s">
        <v>289</v>
      </c>
      <c r="D57" s="29" t="s">
        <v>244</v>
      </c>
      <c r="E57" s="118">
        <f>ROUND((93.81)*1.1,2)</f>
        <v>103.19</v>
      </c>
      <c r="F57" s="29"/>
      <c r="G57" s="81">
        <f t="shared" si="4"/>
        <v>0</v>
      </c>
    </row>
    <row r="58" spans="1:7" ht="25.5" customHeight="1">
      <c r="A58" s="35" t="s">
        <v>199</v>
      </c>
      <c r="B58" s="38" t="s">
        <v>45</v>
      </c>
      <c r="C58" s="28" t="s">
        <v>288</v>
      </c>
      <c r="D58" s="29" t="s">
        <v>244</v>
      </c>
      <c r="E58" s="118">
        <f>ROUND((93.81)*1.1,2)</f>
        <v>103.19</v>
      </c>
      <c r="F58" s="29"/>
      <c r="G58" s="81">
        <f t="shared" si="4"/>
        <v>0</v>
      </c>
    </row>
    <row r="59" spans="1:7">
      <c r="A59" s="35" t="s">
        <v>200</v>
      </c>
      <c r="B59" s="38" t="s">
        <v>41</v>
      </c>
      <c r="C59" s="28" t="s">
        <v>277</v>
      </c>
      <c r="D59" s="29" t="s">
        <v>246</v>
      </c>
      <c r="E59" s="118">
        <f>ROUND((93.81)*1.1*0.1,2)</f>
        <v>10.32</v>
      </c>
      <c r="F59" s="29"/>
      <c r="G59" s="81">
        <f t="shared" ref="G59" si="6">ROUND($E59*F59,2)</f>
        <v>0</v>
      </c>
    </row>
    <row r="60" spans="1:7">
      <c r="A60" s="35" t="s">
        <v>211</v>
      </c>
      <c r="B60" s="38" t="s">
        <v>43</v>
      </c>
      <c r="C60" s="28" t="s">
        <v>282</v>
      </c>
      <c r="D60" s="29" t="s">
        <v>244</v>
      </c>
      <c r="E60" s="118">
        <v>525</v>
      </c>
      <c r="F60" s="29"/>
      <c r="G60" s="81">
        <f t="shared" si="4"/>
        <v>0</v>
      </c>
    </row>
    <row r="61" spans="1:7" ht="25.5">
      <c r="A61" s="35" t="s">
        <v>212</v>
      </c>
      <c r="B61" s="38" t="s">
        <v>90</v>
      </c>
      <c r="C61" s="28" t="s">
        <v>283</v>
      </c>
      <c r="D61" s="29" t="s">
        <v>244</v>
      </c>
      <c r="E61" s="118">
        <v>225</v>
      </c>
      <c r="F61" s="29"/>
      <c r="G61" s="81">
        <f t="shared" ref="G61" si="7">ROUND($E61*F61,2)</f>
        <v>0</v>
      </c>
    </row>
    <row r="62" spans="1:7" ht="25.5">
      <c r="A62" s="35" t="s">
        <v>213</v>
      </c>
      <c r="B62" s="38" t="s">
        <v>206</v>
      </c>
      <c r="C62" s="28" t="s">
        <v>281</v>
      </c>
      <c r="D62" s="29" t="s">
        <v>244</v>
      </c>
      <c r="E62" s="118">
        <f>368.17+56.8</f>
        <v>424.97</v>
      </c>
      <c r="F62" s="29"/>
      <c r="G62" s="81">
        <f t="shared" ref="G62" si="8">ROUND($E62*F62,2)</f>
        <v>0</v>
      </c>
    </row>
    <row r="63" spans="1:7">
      <c r="A63" s="35" t="s">
        <v>214</v>
      </c>
      <c r="B63" s="38" t="s">
        <v>207</v>
      </c>
      <c r="C63" s="28" t="s">
        <v>287</v>
      </c>
      <c r="D63" s="29" t="s">
        <v>244</v>
      </c>
      <c r="E63" s="118">
        <v>165</v>
      </c>
      <c r="F63" s="29"/>
      <c r="G63" s="81">
        <f t="shared" ref="G63" si="9">ROUND($E63*F63,2)</f>
        <v>0</v>
      </c>
    </row>
    <row r="64" spans="1:7" ht="12" customHeight="1">
      <c r="A64" s="27"/>
      <c r="B64" s="102"/>
      <c r="C64" s="28"/>
      <c r="D64" s="29"/>
      <c r="E64" s="108"/>
      <c r="F64" s="29"/>
      <c r="G64" s="82"/>
    </row>
    <row r="65" spans="1:7">
      <c r="A65" s="23" t="s">
        <v>40</v>
      </c>
      <c r="B65" s="24"/>
      <c r="C65" s="73" t="s">
        <v>236</v>
      </c>
      <c r="D65" s="24"/>
      <c r="E65" s="25"/>
      <c r="F65" s="26"/>
      <c r="G65" s="75">
        <f>SUM(G66:G75)</f>
        <v>0</v>
      </c>
    </row>
    <row r="66" spans="1:7">
      <c r="A66" s="27" t="s">
        <v>130</v>
      </c>
      <c r="B66" s="78" t="s">
        <v>215</v>
      </c>
      <c r="C66" s="28" t="s">
        <v>290</v>
      </c>
      <c r="D66" s="29" t="s">
        <v>244</v>
      </c>
      <c r="E66" s="131">
        <f>ROUND(0.2*(E48+E49),2)</f>
        <v>108</v>
      </c>
      <c r="F66" s="29"/>
      <c r="G66" s="81">
        <f t="shared" ref="G66:G74" si="10">ROUND($E66*F66,2)</f>
        <v>0</v>
      </c>
    </row>
    <row r="67" spans="1:7">
      <c r="A67" s="27" t="s">
        <v>131</v>
      </c>
      <c r="B67" s="78" t="s">
        <v>216</v>
      </c>
      <c r="C67" s="28" t="s">
        <v>278</v>
      </c>
      <c r="D67" s="29" t="s">
        <v>244</v>
      </c>
      <c r="E67" s="74">
        <v>200</v>
      </c>
      <c r="F67" s="29"/>
      <c r="G67" s="81">
        <f t="shared" ref="G67:G69" si="11">ROUND($E67*F67,2)</f>
        <v>0</v>
      </c>
    </row>
    <row r="68" spans="1:7">
      <c r="A68" s="27" t="s">
        <v>132</v>
      </c>
      <c r="B68" s="78" t="s">
        <v>217</v>
      </c>
      <c r="C68" s="28" t="s">
        <v>279</v>
      </c>
      <c r="D68" s="29" t="s">
        <v>244</v>
      </c>
      <c r="E68" s="74">
        <v>200</v>
      </c>
      <c r="F68" s="29"/>
      <c r="G68" s="81">
        <f t="shared" si="11"/>
        <v>0</v>
      </c>
    </row>
    <row r="69" spans="1:7">
      <c r="A69" s="27" t="s">
        <v>156</v>
      </c>
      <c r="B69" s="78" t="s">
        <v>218</v>
      </c>
      <c r="C69" s="28" t="s">
        <v>280</v>
      </c>
      <c r="D69" s="29" t="s">
        <v>244</v>
      </c>
      <c r="E69" s="74">
        <v>100</v>
      </c>
      <c r="F69" s="29"/>
      <c r="G69" s="81">
        <f t="shared" si="11"/>
        <v>0</v>
      </c>
    </row>
    <row r="70" spans="1:7">
      <c r="A70" s="27" t="s">
        <v>220</v>
      </c>
      <c r="B70" s="78" t="s">
        <v>48</v>
      </c>
      <c r="C70" s="28" t="s">
        <v>293</v>
      </c>
      <c r="D70" s="29" t="s">
        <v>244</v>
      </c>
      <c r="E70" s="74">
        <v>1500</v>
      </c>
      <c r="F70" s="29"/>
      <c r="G70" s="81">
        <f t="shared" ref="G70" si="12">ROUND($E70*F70,2)</f>
        <v>0</v>
      </c>
    </row>
    <row r="71" spans="1:7">
      <c r="A71" s="27" t="s">
        <v>221</v>
      </c>
      <c r="B71" s="36" t="s">
        <v>49</v>
      </c>
      <c r="C71" s="28" t="s">
        <v>291</v>
      </c>
      <c r="D71" s="29" t="s">
        <v>244</v>
      </c>
      <c r="E71" s="74">
        <f>E60</f>
        <v>525</v>
      </c>
      <c r="F71" s="29"/>
      <c r="G71" s="81">
        <f t="shared" si="10"/>
        <v>0</v>
      </c>
    </row>
    <row r="72" spans="1:7">
      <c r="A72" s="27" t="s">
        <v>222</v>
      </c>
      <c r="B72" s="36" t="s">
        <v>219</v>
      </c>
      <c r="C72" s="28" t="s">
        <v>292</v>
      </c>
      <c r="D72" s="29" t="s">
        <v>244</v>
      </c>
      <c r="E72" s="74">
        <v>1300</v>
      </c>
      <c r="F72" s="29"/>
      <c r="G72" s="81">
        <f t="shared" ref="G72" si="13">ROUND($E72*F72,2)</f>
        <v>0</v>
      </c>
    </row>
    <row r="73" spans="1:7">
      <c r="A73" s="27" t="s">
        <v>223</v>
      </c>
      <c r="B73" s="36" t="s">
        <v>95</v>
      </c>
      <c r="C73" s="28" t="s">
        <v>294</v>
      </c>
      <c r="D73" s="29" t="s">
        <v>244</v>
      </c>
      <c r="E73" s="74">
        <f>E71</f>
        <v>525</v>
      </c>
      <c r="F73" s="29"/>
      <c r="G73" s="81">
        <f t="shared" si="10"/>
        <v>0</v>
      </c>
    </row>
    <row r="74" spans="1:7" ht="14.25" customHeight="1">
      <c r="A74" s="27" t="s">
        <v>224</v>
      </c>
      <c r="B74" s="36" t="s">
        <v>50</v>
      </c>
      <c r="C74" s="28" t="s">
        <v>295</v>
      </c>
      <c r="D74" s="29" t="s">
        <v>244</v>
      </c>
      <c r="E74" s="74">
        <v>1300</v>
      </c>
      <c r="F74" s="29"/>
      <c r="G74" s="81">
        <f t="shared" si="10"/>
        <v>0</v>
      </c>
    </row>
    <row r="75" spans="1:7" ht="14.25" customHeight="1">
      <c r="A75" s="27"/>
      <c r="B75" s="36"/>
      <c r="C75" s="28"/>
      <c r="D75" s="29"/>
      <c r="E75" s="74"/>
      <c r="F75" s="29"/>
      <c r="G75" s="82"/>
    </row>
    <row r="76" spans="1:7">
      <c r="A76" s="23" t="s">
        <v>42</v>
      </c>
      <c r="B76" s="24"/>
      <c r="C76" s="73" t="s">
        <v>237</v>
      </c>
      <c r="D76" s="24"/>
      <c r="E76" s="25"/>
      <c r="F76" s="26"/>
      <c r="G76" s="75">
        <f>SUM(G77:G113)</f>
        <v>0</v>
      </c>
    </row>
    <row r="77" spans="1:7" ht="25.5">
      <c r="A77" s="27" t="s">
        <v>133</v>
      </c>
      <c r="B77" s="38" t="s">
        <v>96</v>
      </c>
      <c r="C77" s="28" t="s">
        <v>296</v>
      </c>
      <c r="D77" s="29" t="s">
        <v>239</v>
      </c>
      <c r="E77" s="74">
        <v>1</v>
      </c>
      <c r="F77" s="29"/>
      <c r="G77" s="81">
        <f t="shared" ref="G77:G108" si="14">ROUND($E77*F77,2)</f>
        <v>0</v>
      </c>
    </row>
    <row r="78" spans="1:7">
      <c r="A78" s="27" t="s">
        <v>134</v>
      </c>
      <c r="B78" s="38" t="s">
        <v>97</v>
      </c>
      <c r="C78" s="28" t="s">
        <v>297</v>
      </c>
      <c r="D78" s="29" t="s">
        <v>239</v>
      </c>
      <c r="E78" s="74">
        <v>6</v>
      </c>
      <c r="F78" s="29"/>
      <c r="G78" s="81">
        <f t="shared" si="14"/>
        <v>0</v>
      </c>
    </row>
    <row r="79" spans="1:7">
      <c r="A79" s="27" t="s">
        <v>135</v>
      </c>
      <c r="B79" s="38" t="s">
        <v>98</v>
      </c>
      <c r="C79" s="28" t="s">
        <v>298</v>
      </c>
      <c r="D79" s="29" t="s">
        <v>245</v>
      </c>
      <c r="E79" s="74">
        <v>100</v>
      </c>
      <c r="F79" s="29"/>
      <c r="G79" s="81">
        <f t="shared" si="14"/>
        <v>0</v>
      </c>
    </row>
    <row r="80" spans="1:7">
      <c r="A80" s="27" t="s">
        <v>136</v>
      </c>
      <c r="B80" s="38" t="s">
        <v>233</v>
      </c>
      <c r="C80" s="28" t="s">
        <v>299</v>
      </c>
      <c r="D80" s="29" t="s">
        <v>245</v>
      </c>
      <c r="E80" s="74">
        <v>100</v>
      </c>
      <c r="F80" s="29"/>
      <c r="G80" s="81">
        <f t="shared" ref="G80" si="15">ROUND($E80*F80,2)</f>
        <v>0</v>
      </c>
    </row>
    <row r="81" spans="1:9">
      <c r="A81" s="27" t="s">
        <v>137</v>
      </c>
      <c r="B81" s="38" t="s">
        <v>99</v>
      </c>
      <c r="C81" s="28" t="s">
        <v>300</v>
      </c>
      <c r="D81" s="29" t="s">
        <v>245</v>
      </c>
      <c r="E81" s="74">
        <v>150</v>
      </c>
      <c r="F81" s="29"/>
      <c r="G81" s="81">
        <f t="shared" si="14"/>
        <v>0</v>
      </c>
    </row>
    <row r="82" spans="1:9">
      <c r="A82" s="27" t="s">
        <v>138</v>
      </c>
      <c r="B82" s="37" t="s">
        <v>100</v>
      </c>
      <c r="C82" s="28" t="s">
        <v>301</v>
      </c>
      <c r="D82" s="29" t="s">
        <v>245</v>
      </c>
      <c r="E82" s="74">
        <v>185</v>
      </c>
      <c r="F82" s="29"/>
      <c r="G82" s="81">
        <f t="shared" si="14"/>
        <v>0</v>
      </c>
    </row>
    <row r="83" spans="1:9">
      <c r="A83" s="27" t="s">
        <v>139</v>
      </c>
      <c r="B83" s="37" t="s">
        <v>51</v>
      </c>
      <c r="C83" s="28" t="s">
        <v>302</v>
      </c>
      <c r="D83" s="29" t="s">
        <v>245</v>
      </c>
      <c r="E83" s="74">
        <v>2900</v>
      </c>
      <c r="F83" s="29"/>
      <c r="G83" s="81">
        <f t="shared" si="14"/>
        <v>0</v>
      </c>
    </row>
    <row r="84" spans="1:9">
      <c r="A84" s="27" t="s">
        <v>140</v>
      </c>
      <c r="B84" s="37" t="s">
        <v>52</v>
      </c>
      <c r="C84" s="28" t="s">
        <v>303</v>
      </c>
      <c r="D84" s="29" t="s">
        <v>245</v>
      </c>
      <c r="E84" s="74">
        <v>340</v>
      </c>
      <c r="F84" s="29"/>
      <c r="G84" s="81">
        <f t="shared" si="14"/>
        <v>0</v>
      </c>
    </row>
    <row r="85" spans="1:9">
      <c r="A85" s="27" t="s">
        <v>141</v>
      </c>
      <c r="B85" s="37" t="s">
        <v>101</v>
      </c>
      <c r="C85" s="28" t="s">
        <v>304</v>
      </c>
      <c r="D85" s="29" t="s">
        <v>245</v>
      </c>
      <c r="E85" s="74">
        <v>150</v>
      </c>
      <c r="F85" s="29"/>
      <c r="G85" s="81">
        <f t="shared" si="14"/>
        <v>0</v>
      </c>
    </row>
    <row r="86" spans="1:9">
      <c r="A86" s="27" t="s">
        <v>142</v>
      </c>
      <c r="B86" s="37" t="s">
        <v>53</v>
      </c>
      <c r="C86" s="28" t="s">
        <v>305</v>
      </c>
      <c r="D86" s="29" t="s">
        <v>245</v>
      </c>
      <c r="E86" s="74">
        <v>600</v>
      </c>
      <c r="F86" s="29"/>
      <c r="G86" s="81">
        <f t="shared" si="14"/>
        <v>0</v>
      </c>
    </row>
    <row r="87" spans="1:9">
      <c r="A87" s="27" t="s">
        <v>143</v>
      </c>
      <c r="B87" s="38" t="s">
        <v>102</v>
      </c>
      <c r="C87" s="28" t="s">
        <v>306</v>
      </c>
      <c r="D87" s="29" t="s">
        <v>247</v>
      </c>
      <c r="E87" s="74">
        <v>10</v>
      </c>
      <c r="F87" s="29"/>
      <c r="G87" s="81">
        <f t="shared" si="14"/>
        <v>0</v>
      </c>
    </row>
    <row r="88" spans="1:9">
      <c r="A88" s="27" t="s">
        <v>144</v>
      </c>
      <c r="B88" s="38" t="s">
        <v>103</v>
      </c>
      <c r="C88" s="28" t="s">
        <v>307</v>
      </c>
      <c r="D88" s="29" t="s">
        <v>247</v>
      </c>
      <c r="E88" s="74">
        <v>10</v>
      </c>
      <c r="F88" s="29"/>
      <c r="G88" s="81">
        <f t="shared" si="14"/>
        <v>0</v>
      </c>
      <c r="H88" s="95"/>
      <c r="I88" s="91"/>
    </row>
    <row r="89" spans="1:9">
      <c r="A89" s="27" t="s">
        <v>145</v>
      </c>
      <c r="B89" s="38" t="s">
        <v>104</v>
      </c>
      <c r="C89" s="28" t="s">
        <v>308</v>
      </c>
      <c r="D89" s="29" t="s">
        <v>239</v>
      </c>
      <c r="E89" s="74">
        <v>50</v>
      </c>
      <c r="F89" s="29"/>
      <c r="G89" s="81">
        <f t="shared" si="14"/>
        <v>0</v>
      </c>
      <c r="H89" s="95"/>
      <c r="I89" s="91"/>
    </row>
    <row r="90" spans="1:9">
      <c r="A90" s="27" t="s">
        <v>146</v>
      </c>
      <c r="B90" s="78" t="s">
        <v>105</v>
      </c>
      <c r="C90" s="28" t="s">
        <v>309</v>
      </c>
      <c r="D90" s="29" t="s">
        <v>239</v>
      </c>
      <c r="E90" s="74">
        <f>E89*2</f>
        <v>100</v>
      </c>
      <c r="F90" s="29"/>
      <c r="G90" s="81">
        <f t="shared" si="14"/>
        <v>0</v>
      </c>
      <c r="H90" s="91"/>
    </row>
    <row r="91" spans="1:9" ht="25.5">
      <c r="A91" s="27" t="s">
        <v>147</v>
      </c>
      <c r="B91" s="38" t="s">
        <v>106</v>
      </c>
      <c r="C91" s="28" t="s">
        <v>310</v>
      </c>
      <c r="D91" s="29" t="s">
        <v>239</v>
      </c>
      <c r="E91" s="74">
        <f>ROUND(940*0.19,0)</f>
        <v>179</v>
      </c>
      <c r="F91" s="29"/>
      <c r="G91" s="81">
        <f t="shared" si="14"/>
        <v>0</v>
      </c>
    </row>
    <row r="92" spans="1:9">
      <c r="A92" s="27" t="s">
        <v>148</v>
      </c>
      <c r="B92" s="78" t="s">
        <v>54</v>
      </c>
      <c r="C92" s="28" t="s">
        <v>311</v>
      </c>
      <c r="D92" s="29" t="s">
        <v>239</v>
      </c>
      <c r="E92" s="74">
        <v>12</v>
      </c>
      <c r="F92" s="29"/>
      <c r="G92" s="81">
        <f t="shared" si="14"/>
        <v>0</v>
      </c>
      <c r="H92" s="94"/>
    </row>
    <row r="93" spans="1:9">
      <c r="A93" s="27" t="s">
        <v>150</v>
      </c>
      <c r="B93" s="78" t="s">
        <v>107</v>
      </c>
      <c r="C93" s="28" t="s">
        <v>312</v>
      </c>
      <c r="D93" s="29" t="s">
        <v>239</v>
      </c>
      <c r="E93" s="74">
        <v>300</v>
      </c>
      <c r="F93" s="29"/>
      <c r="G93" s="81">
        <f t="shared" si="14"/>
        <v>0</v>
      </c>
    </row>
    <row r="94" spans="1:9">
      <c r="A94" s="27" t="s">
        <v>151</v>
      </c>
      <c r="B94" s="37" t="s">
        <v>55</v>
      </c>
      <c r="C94" s="28" t="s">
        <v>313</v>
      </c>
      <c r="D94" s="29" t="s">
        <v>239</v>
      </c>
      <c r="E94" s="74">
        <v>300</v>
      </c>
      <c r="F94" s="29"/>
      <c r="G94" s="81">
        <f t="shared" si="14"/>
        <v>0</v>
      </c>
    </row>
    <row r="95" spans="1:9">
      <c r="A95" s="27" t="s">
        <v>152</v>
      </c>
      <c r="B95" s="37" t="s">
        <v>108</v>
      </c>
      <c r="C95" s="28" t="s">
        <v>314</v>
      </c>
      <c r="D95" s="29" t="s">
        <v>239</v>
      </c>
      <c r="E95" s="74">
        <v>12</v>
      </c>
      <c r="F95" s="29"/>
      <c r="G95" s="81">
        <f t="shared" si="14"/>
        <v>0</v>
      </c>
    </row>
    <row r="96" spans="1:9">
      <c r="A96" s="27" t="s">
        <v>153</v>
      </c>
      <c r="B96" s="37" t="s">
        <v>56</v>
      </c>
      <c r="C96" s="28" t="s">
        <v>315</v>
      </c>
      <c r="D96" s="29" t="s">
        <v>239</v>
      </c>
      <c r="E96" s="74">
        <v>3</v>
      </c>
      <c r="F96" s="29"/>
      <c r="G96" s="81">
        <f t="shared" si="14"/>
        <v>0</v>
      </c>
    </row>
    <row r="97" spans="1:7">
      <c r="A97" s="27" t="s">
        <v>154</v>
      </c>
      <c r="B97" s="38" t="s">
        <v>57</v>
      </c>
      <c r="C97" s="28" t="s">
        <v>316</v>
      </c>
      <c r="D97" s="29" t="s">
        <v>239</v>
      </c>
      <c r="E97" s="74">
        <v>3</v>
      </c>
      <c r="F97" s="29"/>
      <c r="G97" s="81">
        <f t="shared" si="14"/>
        <v>0</v>
      </c>
    </row>
    <row r="98" spans="1:7">
      <c r="A98" s="27" t="s">
        <v>155</v>
      </c>
      <c r="B98" s="38" t="s">
        <v>58</v>
      </c>
      <c r="C98" s="28" t="s">
        <v>317</v>
      </c>
      <c r="D98" s="29" t="s">
        <v>239</v>
      </c>
      <c r="E98" s="74">
        <v>3</v>
      </c>
      <c r="F98" s="29"/>
      <c r="G98" s="81">
        <f t="shared" si="14"/>
        <v>0</v>
      </c>
    </row>
    <row r="99" spans="1:7">
      <c r="A99" s="27" t="s">
        <v>171</v>
      </c>
      <c r="B99" s="38" t="s">
        <v>59</v>
      </c>
      <c r="C99" s="28" t="s">
        <v>318</v>
      </c>
      <c r="D99" s="29" t="s">
        <v>239</v>
      </c>
      <c r="E99" s="74">
        <v>3</v>
      </c>
      <c r="F99" s="29"/>
      <c r="G99" s="81">
        <f t="shared" si="14"/>
        <v>0</v>
      </c>
    </row>
    <row r="100" spans="1:7">
      <c r="A100" s="27" t="s">
        <v>172</v>
      </c>
      <c r="B100" s="38" t="s">
        <v>231</v>
      </c>
      <c r="C100" s="28" t="s">
        <v>319</v>
      </c>
      <c r="D100" s="29" t="s">
        <v>245</v>
      </c>
      <c r="E100" s="74">
        <v>9</v>
      </c>
      <c r="F100" s="29"/>
      <c r="G100" s="81">
        <f t="shared" ref="G100" si="16">ROUND($E100*F100,2)</f>
        <v>0</v>
      </c>
    </row>
    <row r="101" spans="1:7">
      <c r="A101" s="27" t="s">
        <v>173</v>
      </c>
      <c r="B101" s="38" t="s">
        <v>109</v>
      </c>
      <c r="C101" s="28" t="s">
        <v>320</v>
      </c>
      <c r="D101" s="29" t="s">
        <v>239</v>
      </c>
      <c r="E101" s="74">
        <v>3</v>
      </c>
      <c r="F101" s="29"/>
      <c r="G101" s="81">
        <f t="shared" si="14"/>
        <v>0</v>
      </c>
    </row>
    <row r="102" spans="1:7">
      <c r="A102" s="27" t="s">
        <v>174</v>
      </c>
      <c r="B102" s="38" t="s">
        <v>110</v>
      </c>
      <c r="C102" s="28" t="s">
        <v>321</v>
      </c>
      <c r="D102" s="29" t="s">
        <v>239</v>
      </c>
      <c r="E102" s="74">
        <v>30</v>
      </c>
      <c r="F102" s="29"/>
      <c r="G102" s="81">
        <f t="shared" si="14"/>
        <v>0</v>
      </c>
    </row>
    <row r="103" spans="1:7">
      <c r="A103" s="27" t="s">
        <v>175</v>
      </c>
      <c r="B103" s="38" t="s">
        <v>60</v>
      </c>
      <c r="C103" s="28" t="s">
        <v>322</v>
      </c>
      <c r="D103" s="29" t="s">
        <v>239</v>
      </c>
      <c r="E103" s="74">
        <v>20</v>
      </c>
      <c r="F103" s="29"/>
      <c r="G103" s="81">
        <f t="shared" si="14"/>
        <v>0</v>
      </c>
    </row>
    <row r="104" spans="1:7">
      <c r="A104" s="27" t="s">
        <v>176</v>
      </c>
      <c r="B104" s="38" t="s">
        <v>111</v>
      </c>
      <c r="C104" s="28" t="s">
        <v>323</v>
      </c>
      <c r="D104" s="29" t="s">
        <v>239</v>
      </c>
      <c r="E104" s="74">
        <v>20</v>
      </c>
      <c r="F104" s="29"/>
      <c r="G104" s="81">
        <f t="shared" si="14"/>
        <v>0</v>
      </c>
    </row>
    <row r="105" spans="1:7" ht="25.5">
      <c r="A105" s="27" t="s">
        <v>177</v>
      </c>
      <c r="B105" s="37" t="s">
        <v>61</v>
      </c>
      <c r="C105" s="28" t="s">
        <v>324</v>
      </c>
      <c r="D105" s="29" t="s">
        <v>239</v>
      </c>
      <c r="E105" s="74">
        <v>20</v>
      </c>
      <c r="F105" s="29"/>
      <c r="G105" s="81">
        <f t="shared" si="14"/>
        <v>0</v>
      </c>
    </row>
    <row r="106" spans="1:7" ht="25.5">
      <c r="A106" s="27" t="s">
        <v>178</v>
      </c>
      <c r="B106" s="37" t="s">
        <v>112</v>
      </c>
      <c r="C106" s="28" t="s">
        <v>325</v>
      </c>
      <c r="D106" s="29" t="s">
        <v>239</v>
      </c>
      <c r="E106" s="74">
        <v>1</v>
      </c>
      <c r="F106" s="29"/>
      <c r="G106" s="81">
        <f t="shared" si="14"/>
        <v>0</v>
      </c>
    </row>
    <row r="107" spans="1:7">
      <c r="A107" s="27" t="s">
        <v>179</v>
      </c>
      <c r="B107" s="37" t="s">
        <v>113</v>
      </c>
      <c r="C107" s="28" t="s">
        <v>326</v>
      </c>
      <c r="D107" s="29" t="s">
        <v>239</v>
      </c>
      <c r="E107" s="74">
        <v>100</v>
      </c>
      <c r="F107" s="29"/>
      <c r="G107" s="81">
        <f t="shared" si="14"/>
        <v>0</v>
      </c>
    </row>
    <row r="108" spans="1:7" ht="25.5">
      <c r="A108" s="27" t="s">
        <v>180</v>
      </c>
      <c r="B108" s="37" t="s">
        <v>62</v>
      </c>
      <c r="C108" s="28" t="s">
        <v>327</v>
      </c>
      <c r="D108" s="29" t="s">
        <v>245</v>
      </c>
      <c r="E108" s="74">
        <v>250</v>
      </c>
      <c r="F108" s="29"/>
      <c r="G108" s="81">
        <f t="shared" si="14"/>
        <v>0</v>
      </c>
    </row>
    <row r="109" spans="1:7" ht="25.5">
      <c r="A109" s="27" t="s">
        <v>181</v>
      </c>
      <c r="B109" s="37" t="s">
        <v>114</v>
      </c>
      <c r="C109" s="28" t="s">
        <v>328</v>
      </c>
      <c r="D109" s="29" t="s">
        <v>245</v>
      </c>
      <c r="E109" s="74">
        <v>45</v>
      </c>
      <c r="F109" s="29"/>
      <c r="G109" s="81">
        <f t="shared" ref="G109:G110" si="17">ROUND($E109*F109,2)</f>
        <v>0</v>
      </c>
    </row>
    <row r="110" spans="1:7" ht="25.5">
      <c r="A110" s="27" t="s">
        <v>182</v>
      </c>
      <c r="B110" s="37" t="s">
        <v>115</v>
      </c>
      <c r="C110" s="28" t="s">
        <v>329</v>
      </c>
      <c r="D110" s="29" t="s">
        <v>244</v>
      </c>
      <c r="E110" s="74">
        <v>15</v>
      </c>
      <c r="F110" s="29"/>
      <c r="G110" s="81">
        <f t="shared" si="17"/>
        <v>0</v>
      </c>
    </row>
    <row r="111" spans="1:7" ht="25.5">
      <c r="A111" s="27" t="s">
        <v>232</v>
      </c>
      <c r="B111" s="37" t="s">
        <v>63</v>
      </c>
      <c r="C111" s="28" t="s">
        <v>330</v>
      </c>
      <c r="D111" s="29" t="s">
        <v>239</v>
      </c>
      <c r="E111" s="74">
        <v>300</v>
      </c>
      <c r="F111" s="29"/>
      <c r="G111" s="81">
        <f>ROUND($E111*F111,2)</f>
        <v>0</v>
      </c>
    </row>
    <row r="112" spans="1:7" ht="25.5">
      <c r="A112" s="27" t="s">
        <v>234</v>
      </c>
      <c r="B112" s="37" t="s">
        <v>116</v>
      </c>
      <c r="C112" s="28" t="s">
        <v>331</v>
      </c>
      <c r="D112" s="29" t="s">
        <v>239</v>
      </c>
      <c r="E112" s="74">
        <v>250</v>
      </c>
      <c r="F112" s="29"/>
      <c r="G112" s="81">
        <f>ROUND($E112*F112,2)</f>
        <v>0</v>
      </c>
    </row>
    <row r="113" spans="1:8" ht="12" customHeight="1">
      <c r="A113" s="27"/>
      <c r="B113" s="36"/>
      <c r="C113" s="28"/>
      <c r="D113" s="29"/>
      <c r="E113" s="109"/>
      <c r="F113" s="29"/>
      <c r="G113" s="83"/>
    </row>
    <row r="114" spans="1:8" ht="12" customHeight="1">
      <c r="A114" s="23" t="s">
        <v>44</v>
      </c>
      <c r="B114" s="24"/>
      <c r="C114" s="73" t="s">
        <v>235</v>
      </c>
      <c r="D114" s="24"/>
      <c r="E114" s="25"/>
      <c r="F114" s="26"/>
      <c r="G114" s="75">
        <f>SUM(G115:G120)</f>
        <v>0</v>
      </c>
    </row>
    <row r="115" spans="1:8" ht="26.25" customHeight="1">
      <c r="A115" s="27" t="s">
        <v>149</v>
      </c>
      <c r="B115" s="38" t="s">
        <v>226</v>
      </c>
      <c r="C115" s="28" t="s">
        <v>332</v>
      </c>
      <c r="D115" s="29" t="s">
        <v>245</v>
      </c>
      <c r="E115" s="131">
        <v>90</v>
      </c>
      <c r="F115" s="29"/>
      <c r="G115" s="81">
        <f>ROUND($E115*F115,2)</f>
        <v>0</v>
      </c>
    </row>
    <row r="116" spans="1:8" ht="26.25" customHeight="1">
      <c r="A116" s="27" t="s">
        <v>170</v>
      </c>
      <c r="B116" s="38" t="s">
        <v>227</v>
      </c>
      <c r="C116" s="28" t="s">
        <v>333</v>
      </c>
      <c r="D116" s="29" t="s">
        <v>245</v>
      </c>
      <c r="E116" s="131">
        <v>60</v>
      </c>
      <c r="F116" s="29"/>
      <c r="G116" s="81">
        <f>ROUND($E116*F116,2)</f>
        <v>0</v>
      </c>
    </row>
    <row r="117" spans="1:8" ht="26.25" customHeight="1">
      <c r="A117" s="27" t="s">
        <v>228</v>
      </c>
      <c r="B117" s="38" t="s">
        <v>117</v>
      </c>
      <c r="C117" s="28" t="s">
        <v>334</v>
      </c>
      <c r="D117" s="29" t="s">
        <v>245</v>
      </c>
      <c r="E117" s="131">
        <v>90</v>
      </c>
      <c r="F117" s="29"/>
      <c r="G117" s="81">
        <f>ROUND($E117*F117,2)</f>
        <v>0</v>
      </c>
    </row>
    <row r="118" spans="1:8">
      <c r="A118" s="27" t="s">
        <v>229</v>
      </c>
      <c r="B118" s="38" t="s">
        <v>118</v>
      </c>
      <c r="C118" s="28" t="s">
        <v>336</v>
      </c>
      <c r="D118" s="29" t="s">
        <v>239</v>
      </c>
      <c r="E118" s="131">
        <v>15</v>
      </c>
      <c r="F118" s="29"/>
      <c r="G118" s="81">
        <f>ROUND($E118*F118,2)</f>
        <v>0</v>
      </c>
    </row>
    <row r="119" spans="1:8">
      <c r="A119" s="27" t="s">
        <v>230</v>
      </c>
      <c r="B119" s="38" t="s">
        <v>119</v>
      </c>
      <c r="C119" s="28" t="s">
        <v>337</v>
      </c>
      <c r="D119" s="29" t="s">
        <v>245</v>
      </c>
      <c r="E119" s="131">
        <v>60</v>
      </c>
      <c r="F119" s="29"/>
      <c r="G119" s="81">
        <f>ROUND($E119*F119,2)</f>
        <v>0</v>
      </c>
    </row>
    <row r="120" spans="1:8" ht="12" customHeight="1">
      <c r="A120" s="27"/>
      <c r="B120" s="36"/>
      <c r="C120" s="28"/>
      <c r="D120" s="29"/>
      <c r="E120" s="109"/>
      <c r="F120" s="29"/>
      <c r="G120" s="83"/>
    </row>
    <row r="121" spans="1:8">
      <c r="A121" s="23" t="s">
        <v>46</v>
      </c>
      <c r="B121" s="24"/>
      <c r="C121" s="73" t="s">
        <v>64</v>
      </c>
      <c r="D121" s="24"/>
      <c r="E121" s="25"/>
      <c r="F121" s="26"/>
      <c r="G121" s="75">
        <f>SUM(G122:G124)</f>
        <v>0</v>
      </c>
    </row>
    <row r="122" spans="1:8">
      <c r="A122" s="27" t="s">
        <v>47</v>
      </c>
      <c r="B122" s="104" t="s">
        <v>65</v>
      </c>
      <c r="C122" s="28" t="s">
        <v>335</v>
      </c>
      <c r="D122" s="29" t="s">
        <v>244</v>
      </c>
      <c r="E122" s="74">
        <v>1197.01</v>
      </c>
      <c r="F122" s="29"/>
      <c r="G122" s="81">
        <f>ROUND($E122*F122,2)</f>
        <v>0</v>
      </c>
    </row>
    <row r="123" spans="1:8">
      <c r="A123" s="27" t="s">
        <v>238</v>
      </c>
      <c r="B123" s="104" t="s">
        <v>120</v>
      </c>
      <c r="C123" s="28" t="s">
        <v>121</v>
      </c>
      <c r="D123" s="29" t="s">
        <v>244</v>
      </c>
      <c r="E123" s="74">
        <v>3.5</v>
      </c>
      <c r="F123" s="29"/>
      <c r="G123" s="81">
        <f>ROUND($E123*F123,2)</f>
        <v>0</v>
      </c>
    </row>
    <row r="124" spans="1:8" ht="12" customHeight="1" thickBot="1">
      <c r="A124" s="39"/>
      <c r="B124" s="40"/>
      <c r="C124" s="41"/>
      <c r="D124" s="42"/>
      <c r="E124" s="110"/>
      <c r="F124" s="43"/>
      <c r="G124" s="84"/>
    </row>
    <row r="125" spans="1:8" ht="15.75" thickBot="1">
      <c r="A125" s="163" t="s">
        <v>66</v>
      </c>
      <c r="B125" s="164"/>
      <c r="C125" s="164"/>
      <c r="D125" s="164"/>
      <c r="E125" s="164"/>
      <c r="F125" s="165"/>
      <c r="G125" s="85">
        <f>SUM(G13,G20,G33,G46,G65,G76,G121,G114,)</f>
        <v>0</v>
      </c>
      <c r="H125" s="93"/>
    </row>
    <row r="126" spans="1:8" ht="15.75" thickBot="1">
      <c r="A126" s="44" t="s">
        <v>67</v>
      </c>
      <c r="B126" s="166"/>
      <c r="C126" s="166"/>
      <c r="D126" s="166"/>
      <c r="E126" s="166"/>
      <c r="F126" s="45"/>
      <c r="G126" s="86">
        <f>ROUND(G125*F126,2)</f>
        <v>0</v>
      </c>
    </row>
    <row r="127" spans="1:8" ht="15.75" thickBot="1">
      <c r="A127" s="163" t="s">
        <v>68</v>
      </c>
      <c r="B127" s="164"/>
      <c r="C127" s="164"/>
      <c r="D127" s="164"/>
      <c r="E127" s="164"/>
      <c r="F127" s="165"/>
      <c r="G127" s="87">
        <f>SUM(G125:G126)</f>
        <v>0</v>
      </c>
    </row>
    <row r="130" spans="2:3">
      <c r="B130" s="90"/>
      <c r="C130" s="91"/>
    </row>
    <row r="131" spans="2:3">
      <c r="B131" s="92"/>
      <c r="C131" s="91"/>
    </row>
  </sheetData>
  <sortState ref="B71:H93">
    <sortCondition ref="B71"/>
  </sortState>
  <mergeCells count="11">
    <mergeCell ref="A9:G9"/>
    <mergeCell ref="A125:F125"/>
    <mergeCell ref="B126:E126"/>
    <mergeCell ref="A127:F127"/>
    <mergeCell ref="A7:B7"/>
    <mergeCell ref="C7:G7"/>
    <mergeCell ref="C2:G2"/>
    <mergeCell ref="C3:G3"/>
    <mergeCell ref="A6:B6"/>
    <mergeCell ref="C6:G6"/>
    <mergeCell ref="A4:G4"/>
  </mergeCells>
  <pageMargins left="0.51181102362204722" right="0.51181102362204722" top="1.3385826771653544" bottom="0.78740157480314965" header="0.31496062992125984" footer="0.31496062992125984"/>
  <pageSetup paperSize="9" scale="71" fitToHeight="0" orientation="portrait" horizontalDpi="4294967294" verticalDpi="4294967294" r:id="rId1"/>
  <headerFooter>
    <oddHeader>&amp;C&amp;G</oddHeader>
    <oddFooter>&amp;LCoordenadoria Geral de Administração CGA | GTE
Av. Dr. Enéas de Carvalho Aguiar, 188 - 3º andar | CEP 05403-000 | São Paulo, SP | Fone: (11) 3066-8000 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="115" zoomScaleNormal="70" zoomScaleSheetLayoutView="115" zoomScalePageLayoutView="55" workbookViewId="0">
      <selection activeCell="H9" sqref="H9"/>
    </sheetView>
  </sheetViews>
  <sheetFormatPr defaultRowHeight="14.25"/>
  <cols>
    <col min="1" max="1" width="8.5703125" style="47" customWidth="1"/>
    <col min="2" max="2" width="37.42578125" style="47" customWidth="1"/>
    <col min="3" max="3" width="18.85546875" style="47" customWidth="1"/>
    <col min="4" max="4" width="16.7109375" style="47" customWidth="1"/>
    <col min="5" max="5" width="18.5703125" style="47" customWidth="1"/>
    <col min="6" max="240" width="9.140625" style="47"/>
    <col min="241" max="241" width="66.5703125" style="47" customWidth="1"/>
    <col min="242" max="242" width="23.5703125" style="47" bestFit="1" customWidth="1"/>
    <col min="243" max="260" width="16.7109375" style="47" customWidth="1"/>
    <col min="261" max="261" width="22.7109375" style="47" customWidth="1"/>
    <col min="262" max="496" width="9.140625" style="47"/>
    <col min="497" max="497" width="66.5703125" style="47" customWidth="1"/>
    <col min="498" max="498" width="23.5703125" style="47" bestFit="1" customWidth="1"/>
    <col min="499" max="516" width="16.7109375" style="47" customWidth="1"/>
    <col min="517" max="517" width="22.7109375" style="47" customWidth="1"/>
    <col min="518" max="752" width="9.140625" style="47"/>
    <col min="753" max="753" width="66.5703125" style="47" customWidth="1"/>
    <col min="754" max="754" width="23.5703125" style="47" bestFit="1" customWidth="1"/>
    <col min="755" max="772" width="16.7109375" style="47" customWidth="1"/>
    <col min="773" max="773" width="22.7109375" style="47" customWidth="1"/>
    <col min="774" max="1008" width="9.140625" style="47"/>
    <col min="1009" max="1009" width="66.5703125" style="47" customWidth="1"/>
    <col min="1010" max="1010" width="23.5703125" style="47" bestFit="1" customWidth="1"/>
    <col min="1011" max="1028" width="16.7109375" style="47" customWidth="1"/>
    <col min="1029" max="1029" width="22.7109375" style="47" customWidth="1"/>
    <col min="1030" max="1264" width="9.140625" style="47"/>
    <col min="1265" max="1265" width="66.5703125" style="47" customWidth="1"/>
    <col min="1266" max="1266" width="23.5703125" style="47" bestFit="1" customWidth="1"/>
    <col min="1267" max="1284" width="16.7109375" style="47" customWidth="1"/>
    <col min="1285" max="1285" width="22.7109375" style="47" customWidth="1"/>
    <col min="1286" max="1520" width="9.140625" style="47"/>
    <col min="1521" max="1521" width="66.5703125" style="47" customWidth="1"/>
    <col min="1522" max="1522" width="23.5703125" style="47" bestFit="1" customWidth="1"/>
    <col min="1523" max="1540" width="16.7109375" style="47" customWidth="1"/>
    <col min="1541" max="1541" width="22.7109375" style="47" customWidth="1"/>
    <col min="1542" max="1776" width="9.140625" style="47"/>
    <col min="1777" max="1777" width="66.5703125" style="47" customWidth="1"/>
    <col min="1778" max="1778" width="23.5703125" style="47" bestFit="1" customWidth="1"/>
    <col min="1779" max="1796" width="16.7109375" style="47" customWidth="1"/>
    <col min="1797" max="1797" width="22.7109375" style="47" customWidth="1"/>
    <col min="1798" max="2032" width="9.140625" style="47"/>
    <col min="2033" max="2033" width="66.5703125" style="47" customWidth="1"/>
    <col min="2034" max="2034" width="23.5703125" style="47" bestFit="1" customWidth="1"/>
    <col min="2035" max="2052" width="16.7109375" style="47" customWidth="1"/>
    <col min="2053" max="2053" width="22.7109375" style="47" customWidth="1"/>
    <col min="2054" max="2288" width="9.140625" style="47"/>
    <col min="2289" max="2289" width="66.5703125" style="47" customWidth="1"/>
    <col min="2290" max="2290" width="23.5703125" style="47" bestFit="1" customWidth="1"/>
    <col min="2291" max="2308" width="16.7109375" style="47" customWidth="1"/>
    <col min="2309" max="2309" width="22.7109375" style="47" customWidth="1"/>
    <col min="2310" max="2544" width="9.140625" style="47"/>
    <col min="2545" max="2545" width="66.5703125" style="47" customWidth="1"/>
    <col min="2546" max="2546" width="23.5703125" style="47" bestFit="1" customWidth="1"/>
    <col min="2547" max="2564" width="16.7109375" style="47" customWidth="1"/>
    <col min="2565" max="2565" width="22.7109375" style="47" customWidth="1"/>
    <col min="2566" max="2800" width="9.140625" style="47"/>
    <col min="2801" max="2801" width="66.5703125" style="47" customWidth="1"/>
    <col min="2802" max="2802" width="23.5703125" style="47" bestFit="1" customWidth="1"/>
    <col min="2803" max="2820" width="16.7109375" style="47" customWidth="1"/>
    <col min="2821" max="2821" width="22.7109375" style="47" customWidth="1"/>
    <col min="2822" max="3056" width="9.140625" style="47"/>
    <col min="3057" max="3057" width="66.5703125" style="47" customWidth="1"/>
    <col min="3058" max="3058" width="23.5703125" style="47" bestFit="1" customWidth="1"/>
    <col min="3059" max="3076" width="16.7109375" style="47" customWidth="1"/>
    <col min="3077" max="3077" width="22.7109375" style="47" customWidth="1"/>
    <col min="3078" max="3312" width="9.140625" style="47"/>
    <col min="3313" max="3313" width="66.5703125" style="47" customWidth="1"/>
    <col min="3314" max="3314" width="23.5703125" style="47" bestFit="1" customWidth="1"/>
    <col min="3315" max="3332" width="16.7109375" style="47" customWidth="1"/>
    <col min="3333" max="3333" width="22.7109375" style="47" customWidth="1"/>
    <col min="3334" max="3568" width="9.140625" style="47"/>
    <col min="3569" max="3569" width="66.5703125" style="47" customWidth="1"/>
    <col min="3570" max="3570" width="23.5703125" style="47" bestFit="1" customWidth="1"/>
    <col min="3571" max="3588" width="16.7109375" style="47" customWidth="1"/>
    <col min="3589" max="3589" width="22.7109375" style="47" customWidth="1"/>
    <col min="3590" max="3824" width="9.140625" style="47"/>
    <col min="3825" max="3825" width="66.5703125" style="47" customWidth="1"/>
    <col min="3826" max="3826" width="23.5703125" style="47" bestFit="1" customWidth="1"/>
    <col min="3827" max="3844" width="16.7109375" style="47" customWidth="1"/>
    <col min="3845" max="3845" width="22.7109375" style="47" customWidth="1"/>
    <col min="3846" max="4080" width="9.140625" style="47"/>
    <col min="4081" max="4081" width="66.5703125" style="47" customWidth="1"/>
    <col min="4082" max="4082" width="23.5703125" style="47" bestFit="1" customWidth="1"/>
    <col min="4083" max="4100" width="16.7109375" style="47" customWidth="1"/>
    <col min="4101" max="4101" width="22.7109375" style="47" customWidth="1"/>
    <col min="4102" max="4336" width="9.140625" style="47"/>
    <col min="4337" max="4337" width="66.5703125" style="47" customWidth="1"/>
    <col min="4338" max="4338" width="23.5703125" style="47" bestFit="1" customWidth="1"/>
    <col min="4339" max="4356" width="16.7109375" style="47" customWidth="1"/>
    <col min="4357" max="4357" width="22.7109375" style="47" customWidth="1"/>
    <col min="4358" max="4592" width="9.140625" style="47"/>
    <col min="4593" max="4593" width="66.5703125" style="47" customWidth="1"/>
    <col min="4594" max="4594" width="23.5703125" style="47" bestFit="1" customWidth="1"/>
    <col min="4595" max="4612" width="16.7109375" style="47" customWidth="1"/>
    <col min="4613" max="4613" width="22.7109375" style="47" customWidth="1"/>
    <col min="4614" max="4848" width="9.140625" style="47"/>
    <col min="4849" max="4849" width="66.5703125" style="47" customWidth="1"/>
    <col min="4850" max="4850" width="23.5703125" style="47" bestFit="1" customWidth="1"/>
    <col min="4851" max="4868" width="16.7109375" style="47" customWidth="1"/>
    <col min="4869" max="4869" width="22.7109375" style="47" customWidth="1"/>
    <col min="4870" max="5104" width="9.140625" style="47"/>
    <col min="5105" max="5105" width="66.5703125" style="47" customWidth="1"/>
    <col min="5106" max="5106" width="23.5703125" style="47" bestFit="1" customWidth="1"/>
    <col min="5107" max="5124" width="16.7109375" style="47" customWidth="1"/>
    <col min="5125" max="5125" width="22.7109375" style="47" customWidth="1"/>
    <col min="5126" max="5360" width="9.140625" style="47"/>
    <col min="5361" max="5361" width="66.5703125" style="47" customWidth="1"/>
    <col min="5362" max="5362" width="23.5703125" style="47" bestFit="1" customWidth="1"/>
    <col min="5363" max="5380" width="16.7109375" style="47" customWidth="1"/>
    <col min="5381" max="5381" width="22.7109375" style="47" customWidth="1"/>
    <col min="5382" max="5616" width="9.140625" style="47"/>
    <col min="5617" max="5617" width="66.5703125" style="47" customWidth="1"/>
    <col min="5618" max="5618" width="23.5703125" style="47" bestFit="1" customWidth="1"/>
    <col min="5619" max="5636" width="16.7109375" style="47" customWidth="1"/>
    <col min="5637" max="5637" width="22.7109375" style="47" customWidth="1"/>
    <col min="5638" max="5872" width="9.140625" style="47"/>
    <col min="5873" max="5873" width="66.5703125" style="47" customWidth="1"/>
    <col min="5874" max="5874" width="23.5703125" style="47" bestFit="1" customWidth="1"/>
    <col min="5875" max="5892" width="16.7109375" style="47" customWidth="1"/>
    <col min="5893" max="5893" width="22.7109375" style="47" customWidth="1"/>
    <col min="5894" max="6128" width="9.140625" style="47"/>
    <col min="6129" max="6129" width="66.5703125" style="47" customWidth="1"/>
    <col min="6130" max="6130" width="23.5703125" style="47" bestFit="1" customWidth="1"/>
    <col min="6131" max="6148" width="16.7109375" style="47" customWidth="1"/>
    <col min="6149" max="6149" width="22.7109375" style="47" customWidth="1"/>
    <col min="6150" max="6384" width="9.140625" style="47"/>
    <col min="6385" max="6385" width="66.5703125" style="47" customWidth="1"/>
    <col min="6386" max="6386" width="23.5703125" style="47" bestFit="1" customWidth="1"/>
    <col min="6387" max="6404" width="16.7109375" style="47" customWidth="1"/>
    <col min="6405" max="6405" width="22.7109375" style="47" customWidth="1"/>
    <col min="6406" max="6640" width="9.140625" style="47"/>
    <col min="6641" max="6641" width="66.5703125" style="47" customWidth="1"/>
    <col min="6642" max="6642" width="23.5703125" style="47" bestFit="1" customWidth="1"/>
    <col min="6643" max="6660" width="16.7109375" style="47" customWidth="1"/>
    <col min="6661" max="6661" width="22.7109375" style="47" customWidth="1"/>
    <col min="6662" max="6896" width="9.140625" style="47"/>
    <col min="6897" max="6897" width="66.5703125" style="47" customWidth="1"/>
    <col min="6898" max="6898" width="23.5703125" style="47" bestFit="1" customWidth="1"/>
    <col min="6899" max="6916" width="16.7109375" style="47" customWidth="1"/>
    <col min="6917" max="6917" width="22.7109375" style="47" customWidth="1"/>
    <col min="6918" max="7152" width="9.140625" style="47"/>
    <col min="7153" max="7153" width="66.5703125" style="47" customWidth="1"/>
    <col min="7154" max="7154" width="23.5703125" style="47" bestFit="1" customWidth="1"/>
    <col min="7155" max="7172" width="16.7109375" style="47" customWidth="1"/>
    <col min="7173" max="7173" width="22.7109375" style="47" customWidth="1"/>
    <col min="7174" max="7408" width="9.140625" style="47"/>
    <col min="7409" max="7409" width="66.5703125" style="47" customWidth="1"/>
    <col min="7410" max="7410" width="23.5703125" style="47" bestFit="1" customWidth="1"/>
    <col min="7411" max="7428" width="16.7109375" style="47" customWidth="1"/>
    <col min="7429" max="7429" width="22.7109375" style="47" customWidth="1"/>
    <col min="7430" max="7664" width="9.140625" style="47"/>
    <col min="7665" max="7665" width="66.5703125" style="47" customWidth="1"/>
    <col min="7666" max="7666" width="23.5703125" style="47" bestFit="1" customWidth="1"/>
    <col min="7667" max="7684" width="16.7109375" style="47" customWidth="1"/>
    <col min="7685" max="7685" width="22.7109375" style="47" customWidth="1"/>
    <col min="7686" max="7920" width="9.140625" style="47"/>
    <col min="7921" max="7921" width="66.5703125" style="47" customWidth="1"/>
    <col min="7922" max="7922" width="23.5703125" style="47" bestFit="1" customWidth="1"/>
    <col min="7923" max="7940" width="16.7109375" style="47" customWidth="1"/>
    <col min="7941" max="7941" width="22.7109375" style="47" customWidth="1"/>
    <col min="7942" max="8176" width="9.140625" style="47"/>
    <col min="8177" max="8177" width="66.5703125" style="47" customWidth="1"/>
    <col min="8178" max="8178" width="23.5703125" style="47" bestFit="1" customWidth="1"/>
    <col min="8179" max="8196" width="16.7109375" style="47" customWidth="1"/>
    <col min="8197" max="8197" width="22.7109375" style="47" customWidth="1"/>
    <col min="8198" max="8432" width="9.140625" style="47"/>
    <col min="8433" max="8433" width="66.5703125" style="47" customWidth="1"/>
    <col min="8434" max="8434" width="23.5703125" style="47" bestFit="1" customWidth="1"/>
    <col min="8435" max="8452" width="16.7109375" style="47" customWidth="1"/>
    <col min="8453" max="8453" width="22.7109375" style="47" customWidth="1"/>
    <col min="8454" max="8688" width="9.140625" style="47"/>
    <col min="8689" max="8689" width="66.5703125" style="47" customWidth="1"/>
    <col min="8690" max="8690" width="23.5703125" style="47" bestFit="1" customWidth="1"/>
    <col min="8691" max="8708" width="16.7109375" style="47" customWidth="1"/>
    <col min="8709" max="8709" width="22.7109375" style="47" customWidth="1"/>
    <col min="8710" max="8944" width="9.140625" style="47"/>
    <col min="8945" max="8945" width="66.5703125" style="47" customWidth="1"/>
    <col min="8946" max="8946" width="23.5703125" style="47" bestFit="1" customWidth="1"/>
    <col min="8947" max="8964" width="16.7109375" style="47" customWidth="1"/>
    <col min="8965" max="8965" width="22.7109375" style="47" customWidth="1"/>
    <col min="8966" max="9200" width="9.140625" style="47"/>
    <col min="9201" max="9201" width="66.5703125" style="47" customWidth="1"/>
    <col min="9202" max="9202" width="23.5703125" style="47" bestFit="1" customWidth="1"/>
    <col min="9203" max="9220" width="16.7109375" style="47" customWidth="1"/>
    <col min="9221" max="9221" width="22.7109375" style="47" customWidth="1"/>
    <col min="9222" max="9456" width="9.140625" style="47"/>
    <col min="9457" max="9457" width="66.5703125" style="47" customWidth="1"/>
    <col min="9458" max="9458" width="23.5703125" style="47" bestFit="1" customWidth="1"/>
    <col min="9459" max="9476" width="16.7109375" style="47" customWidth="1"/>
    <col min="9477" max="9477" width="22.7109375" style="47" customWidth="1"/>
    <col min="9478" max="9712" width="9.140625" style="47"/>
    <col min="9713" max="9713" width="66.5703125" style="47" customWidth="1"/>
    <col min="9714" max="9714" width="23.5703125" style="47" bestFit="1" customWidth="1"/>
    <col min="9715" max="9732" width="16.7109375" style="47" customWidth="1"/>
    <col min="9733" max="9733" width="22.7109375" style="47" customWidth="1"/>
    <col min="9734" max="9968" width="9.140625" style="47"/>
    <col min="9969" max="9969" width="66.5703125" style="47" customWidth="1"/>
    <col min="9970" max="9970" width="23.5703125" style="47" bestFit="1" customWidth="1"/>
    <col min="9971" max="9988" width="16.7109375" style="47" customWidth="1"/>
    <col min="9989" max="9989" width="22.7109375" style="47" customWidth="1"/>
    <col min="9990" max="10224" width="9.140625" style="47"/>
    <col min="10225" max="10225" width="66.5703125" style="47" customWidth="1"/>
    <col min="10226" max="10226" width="23.5703125" style="47" bestFit="1" customWidth="1"/>
    <col min="10227" max="10244" width="16.7109375" style="47" customWidth="1"/>
    <col min="10245" max="10245" width="22.7109375" style="47" customWidth="1"/>
    <col min="10246" max="10480" width="9.140625" style="47"/>
    <col min="10481" max="10481" width="66.5703125" style="47" customWidth="1"/>
    <col min="10482" max="10482" width="23.5703125" style="47" bestFit="1" customWidth="1"/>
    <col min="10483" max="10500" width="16.7109375" style="47" customWidth="1"/>
    <col min="10501" max="10501" width="22.7109375" style="47" customWidth="1"/>
    <col min="10502" max="10736" width="9.140625" style="47"/>
    <col min="10737" max="10737" width="66.5703125" style="47" customWidth="1"/>
    <col min="10738" max="10738" width="23.5703125" style="47" bestFit="1" customWidth="1"/>
    <col min="10739" max="10756" width="16.7109375" style="47" customWidth="1"/>
    <col min="10757" max="10757" width="22.7109375" style="47" customWidth="1"/>
    <col min="10758" max="10992" width="9.140625" style="47"/>
    <col min="10993" max="10993" width="66.5703125" style="47" customWidth="1"/>
    <col min="10994" max="10994" width="23.5703125" style="47" bestFit="1" customWidth="1"/>
    <col min="10995" max="11012" width="16.7109375" style="47" customWidth="1"/>
    <col min="11013" max="11013" width="22.7109375" style="47" customWidth="1"/>
    <col min="11014" max="11248" width="9.140625" style="47"/>
    <col min="11249" max="11249" width="66.5703125" style="47" customWidth="1"/>
    <col min="11250" max="11250" width="23.5703125" style="47" bestFit="1" customWidth="1"/>
    <col min="11251" max="11268" width="16.7109375" style="47" customWidth="1"/>
    <col min="11269" max="11269" width="22.7109375" style="47" customWidth="1"/>
    <col min="11270" max="11504" width="9.140625" style="47"/>
    <col min="11505" max="11505" width="66.5703125" style="47" customWidth="1"/>
    <col min="11506" max="11506" width="23.5703125" style="47" bestFit="1" customWidth="1"/>
    <col min="11507" max="11524" width="16.7109375" style="47" customWidth="1"/>
    <col min="11525" max="11525" width="22.7109375" style="47" customWidth="1"/>
    <col min="11526" max="11760" width="9.140625" style="47"/>
    <col min="11761" max="11761" width="66.5703125" style="47" customWidth="1"/>
    <col min="11762" max="11762" width="23.5703125" style="47" bestFit="1" customWidth="1"/>
    <col min="11763" max="11780" width="16.7109375" style="47" customWidth="1"/>
    <col min="11781" max="11781" width="22.7109375" style="47" customWidth="1"/>
    <col min="11782" max="12016" width="9.140625" style="47"/>
    <col min="12017" max="12017" width="66.5703125" style="47" customWidth="1"/>
    <col min="12018" max="12018" width="23.5703125" style="47" bestFit="1" customWidth="1"/>
    <col min="12019" max="12036" width="16.7109375" style="47" customWidth="1"/>
    <col min="12037" max="12037" width="22.7109375" style="47" customWidth="1"/>
    <col min="12038" max="12272" width="9.140625" style="47"/>
    <col min="12273" max="12273" width="66.5703125" style="47" customWidth="1"/>
    <col min="12274" max="12274" width="23.5703125" style="47" bestFit="1" customWidth="1"/>
    <col min="12275" max="12292" width="16.7109375" style="47" customWidth="1"/>
    <col min="12293" max="12293" width="22.7109375" style="47" customWidth="1"/>
    <col min="12294" max="12528" width="9.140625" style="47"/>
    <col min="12529" max="12529" width="66.5703125" style="47" customWidth="1"/>
    <col min="12530" max="12530" width="23.5703125" style="47" bestFit="1" customWidth="1"/>
    <col min="12531" max="12548" width="16.7109375" style="47" customWidth="1"/>
    <col min="12549" max="12549" width="22.7109375" style="47" customWidth="1"/>
    <col min="12550" max="12784" width="9.140625" style="47"/>
    <col min="12785" max="12785" width="66.5703125" style="47" customWidth="1"/>
    <col min="12786" max="12786" width="23.5703125" style="47" bestFit="1" customWidth="1"/>
    <col min="12787" max="12804" width="16.7109375" style="47" customWidth="1"/>
    <col min="12805" max="12805" width="22.7109375" style="47" customWidth="1"/>
    <col min="12806" max="13040" width="9.140625" style="47"/>
    <col min="13041" max="13041" width="66.5703125" style="47" customWidth="1"/>
    <col min="13042" max="13042" width="23.5703125" style="47" bestFit="1" customWidth="1"/>
    <col min="13043" max="13060" width="16.7109375" style="47" customWidth="1"/>
    <col min="13061" max="13061" width="22.7109375" style="47" customWidth="1"/>
    <col min="13062" max="13296" width="9.140625" style="47"/>
    <col min="13297" max="13297" width="66.5703125" style="47" customWidth="1"/>
    <col min="13298" max="13298" width="23.5703125" style="47" bestFit="1" customWidth="1"/>
    <col min="13299" max="13316" width="16.7109375" style="47" customWidth="1"/>
    <col min="13317" max="13317" width="22.7109375" style="47" customWidth="1"/>
    <col min="13318" max="13552" width="9.140625" style="47"/>
    <col min="13553" max="13553" width="66.5703125" style="47" customWidth="1"/>
    <col min="13554" max="13554" width="23.5703125" style="47" bestFit="1" customWidth="1"/>
    <col min="13555" max="13572" width="16.7109375" style="47" customWidth="1"/>
    <col min="13573" max="13573" width="22.7109375" style="47" customWidth="1"/>
    <col min="13574" max="13808" width="9.140625" style="47"/>
    <col min="13809" max="13809" width="66.5703125" style="47" customWidth="1"/>
    <col min="13810" max="13810" width="23.5703125" style="47" bestFit="1" customWidth="1"/>
    <col min="13811" max="13828" width="16.7109375" style="47" customWidth="1"/>
    <col min="13829" max="13829" width="22.7109375" style="47" customWidth="1"/>
    <col min="13830" max="14064" width="9.140625" style="47"/>
    <col min="14065" max="14065" width="66.5703125" style="47" customWidth="1"/>
    <col min="14066" max="14066" width="23.5703125" style="47" bestFit="1" customWidth="1"/>
    <col min="14067" max="14084" width="16.7109375" style="47" customWidth="1"/>
    <col min="14085" max="14085" width="22.7109375" style="47" customWidth="1"/>
    <col min="14086" max="14320" width="9.140625" style="47"/>
    <col min="14321" max="14321" width="66.5703125" style="47" customWidth="1"/>
    <col min="14322" max="14322" width="23.5703125" style="47" bestFit="1" customWidth="1"/>
    <col min="14323" max="14340" width="16.7109375" style="47" customWidth="1"/>
    <col min="14341" max="14341" width="22.7109375" style="47" customWidth="1"/>
    <col min="14342" max="14576" width="9.140625" style="47"/>
    <col min="14577" max="14577" width="66.5703125" style="47" customWidth="1"/>
    <col min="14578" max="14578" width="23.5703125" style="47" bestFit="1" customWidth="1"/>
    <col min="14579" max="14596" width="16.7109375" style="47" customWidth="1"/>
    <col min="14597" max="14597" width="22.7109375" style="47" customWidth="1"/>
    <col min="14598" max="14832" width="9.140625" style="47"/>
    <col min="14833" max="14833" width="66.5703125" style="47" customWidth="1"/>
    <col min="14834" max="14834" width="23.5703125" style="47" bestFit="1" customWidth="1"/>
    <col min="14835" max="14852" width="16.7109375" style="47" customWidth="1"/>
    <col min="14853" max="14853" width="22.7109375" style="47" customWidth="1"/>
    <col min="14854" max="15088" width="9.140625" style="47"/>
    <col min="15089" max="15089" width="66.5703125" style="47" customWidth="1"/>
    <col min="15090" max="15090" width="23.5703125" style="47" bestFit="1" customWidth="1"/>
    <col min="15091" max="15108" width="16.7109375" style="47" customWidth="1"/>
    <col min="15109" max="15109" width="22.7109375" style="47" customWidth="1"/>
    <col min="15110" max="15344" width="9.140625" style="47"/>
    <col min="15345" max="15345" width="66.5703125" style="47" customWidth="1"/>
    <col min="15346" max="15346" width="23.5703125" style="47" bestFit="1" customWidth="1"/>
    <col min="15347" max="15364" width="16.7109375" style="47" customWidth="1"/>
    <col min="15365" max="15365" width="22.7109375" style="47" customWidth="1"/>
    <col min="15366" max="15600" width="9.140625" style="47"/>
    <col min="15601" max="15601" width="66.5703125" style="47" customWidth="1"/>
    <col min="15602" max="15602" width="23.5703125" style="47" bestFit="1" customWidth="1"/>
    <col min="15603" max="15620" width="16.7109375" style="47" customWidth="1"/>
    <col min="15621" max="15621" width="22.7109375" style="47" customWidth="1"/>
    <col min="15622" max="15856" width="9.140625" style="47"/>
    <col min="15857" max="15857" width="66.5703125" style="47" customWidth="1"/>
    <col min="15858" max="15858" width="23.5703125" style="47" bestFit="1" customWidth="1"/>
    <col min="15859" max="15876" width="16.7109375" style="47" customWidth="1"/>
    <col min="15877" max="15877" width="22.7109375" style="47" customWidth="1"/>
    <col min="15878" max="16112" width="9.140625" style="47"/>
    <col min="16113" max="16113" width="66.5703125" style="47" customWidth="1"/>
    <col min="16114" max="16114" width="23.5703125" style="47" bestFit="1" customWidth="1"/>
    <col min="16115" max="16132" width="16.7109375" style="47" customWidth="1"/>
    <col min="16133" max="16133" width="22.7109375" style="47" customWidth="1"/>
    <col min="16134" max="16384" width="9.140625" style="47"/>
  </cols>
  <sheetData>
    <row r="1" spans="1:5">
      <c r="A1" s="63"/>
      <c r="B1" s="64" t="s">
        <v>163</v>
      </c>
      <c r="C1" s="65"/>
      <c r="D1" s="64"/>
      <c r="E1" s="64"/>
    </row>
    <row r="2" spans="1:5" ht="27" customHeight="1">
      <c r="A2" s="100" t="s">
        <v>69</v>
      </c>
      <c r="B2" s="167" t="str">
        <f>Planilha!C6</f>
        <v>Reforma da cobertura do Instituto Paulista de Geriatria e Gerontologia José Ermínio de Moraes</v>
      </c>
      <c r="C2" s="167"/>
      <c r="D2" s="167"/>
      <c r="E2" s="167"/>
    </row>
    <row r="3" spans="1:5" ht="24.75" customHeight="1">
      <c r="A3" s="100" t="s">
        <v>70</v>
      </c>
      <c r="B3" s="167" t="str">
        <f>Planilha!C7</f>
        <v>Praça Antônio Aleixo Mafra, 34 - São Miguel Paulista - São Paulo/SP</v>
      </c>
      <c r="C3" s="167"/>
      <c r="D3" s="167"/>
      <c r="E3" s="167"/>
    </row>
    <row r="4" spans="1:5" ht="6.75" customHeight="1">
      <c r="A4" s="66"/>
      <c r="B4" s="67"/>
      <c r="C4" s="68"/>
      <c r="D4" s="69"/>
      <c r="E4" s="69"/>
    </row>
    <row r="5" spans="1:5" ht="18.75" customHeight="1" thickBot="1">
      <c r="A5" s="101"/>
      <c r="B5" s="99"/>
      <c r="C5" s="65"/>
      <c r="D5" s="64"/>
      <c r="E5" s="64"/>
    </row>
    <row r="6" spans="1:5" ht="15" customHeight="1">
      <c r="A6" s="127" t="s">
        <v>71</v>
      </c>
      <c r="B6" s="128" t="s">
        <v>72</v>
      </c>
      <c r="C6" s="129" t="s">
        <v>73</v>
      </c>
      <c r="D6" s="133" t="s">
        <v>75</v>
      </c>
      <c r="E6" s="134" t="s">
        <v>76</v>
      </c>
    </row>
    <row r="7" spans="1:5" ht="15" customHeight="1">
      <c r="A7" s="174" t="s">
        <v>9</v>
      </c>
      <c r="B7" s="176" t="str">
        <f>VLOOKUP(A7,Planilha!$1:$65570,3,FALSE)</f>
        <v xml:space="preserve">Serviço técnico especializado </v>
      </c>
      <c r="C7" s="178">
        <f>VLOOKUP(A7,Planilha!$1:$65570,7,FALSE)</f>
        <v>0</v>
      </c>
      <c r="D7" s="121">
        <v>0.5</v>
      </c>
      <c r="E7" s="122">
        <v>0.5</v>
      </c>
    </row>
    <row r="8" spans="1:5">
      <c r="A8" s="175"/>
      <c r="B8" s="177"/>
      <c r="C8" s="178"/>
      <c r="D8" s="119">
        <f>$C7*D7</f>
        <v>0</v>
      </c>
      <c r="E8" s="120">
        <f t="shared" ref="E8" si="0">$C7*E7</f>
        <v>0</v>
      </c>
    </row>
    <row r="9" spans="1:5" ht="15" customHeight="1">
      <c r="A9" s="174" t="s">
        <v>20</v>
      </c>
      <c r="B9" s="176" t="str">
        <f>VLOOKUP(A9,Planilha!$1:$65570,3,FALSE)</f>
        <v>Início, apoio e administração da obra</v>
      </c>
      <c r="C9" s="178">
        <f>VLOOKUP(A9,Planilha!$1:$65570,7,FALSE)</f>
        <v>0</v>
      </c>
      <c r="D9" s="121">
        <v>0.5</v>
      </c>
      <c r="E9" s="122">
        <v>0.5</v>
      </c>
    </row>
    <row r="10" spans="1:5" ht="15" customHeight="1">
      <c r="A10" s="175"/>
      <c r="B10" s="177"/>
      <c r="C10" s="178"/>
      <c r="D10" s="119">
        <f>D9*$C$9</f>
        <v>0</v>
      </c>
      <c r="E10" s="120">
        <f t="shared" ref="E10" si="1">E9*$C$9</f>
        <v>0</v>
      </c>
    </row>
    <row r="11" spans="1:5" ht="15" customHeight="1">
      <c r="A11" s="174" t="s">
        <v>33</v>
      </c>
      <c r="B11" s="176" t="str">
        <f>VLOOKUP(A11,Planilha!$1:$65570,3,FALSE)</f>
        <v>Demolição, transporte e retirada com reaproveitamento</v>
      </c>
      <c r="C11" s="178">
        <f>VLOOKUP(A11,Planilha!$1:$65570,7,FALSE)</f>
        <v>0</v>
      </c>
      <c r="D11" s="121">
        <v>0.9</v>
      </c>
      <c r="E11" s="122">
        <v>0.1</v>
      </c>
    </row>
    <row r="12" spans="1:5" ht="15" customHeight="1">
      <c r="A12" s="175"/>
      <c r="B12" s="177"/>
      <c r="C12" s="178"/>
      <c r="D12" s="119">
        <f>$C$11*D11</f>
        <v>0</v>
      </c>
      <c r="E12" s="120">
        <f t="shared" ref="E12" si="2">$C$11*E11</f>
        <v>0</v>
      </c>
    </row>
    <row r="13" spans="1:5" ht="15" customHeight="1">
      <c r="A13" s="174" t="s">
        <v>38</v>
      </c>
      <c r="B13" s="176" t="str">
        <f>VLOOKUP(A13,Planilha!$1:$65570,3,FALSE)</f>
        <v>Cobertura e estruturas</v>
      </c>
      <c r="C13" s="178">
        <f>VLOOKUP(A13,Planilha!$1:$65570,7,FALSE)</f>
        <v>0</v>
      </c>
      <c r="D13" s="121">
        <v>0.3</v>
      </c>
      <c r="E13" s="122">
        <v>0.7</v>
      </c>
    </row>
    <row r="14" spans="1:5" ht="15" customHeight="1">
      <c r="A14" s="175"/>
      <c r="B14" s="177"/>
      <c r="C14" s="178"/>
      <c r="D14" s="119">
        <f>D13*C13</f>
        <v>0</v>
      </c>
      <c r="E14" s="120">
        <f>$C$13*E13</f>
        <v>0</v>
      </c>
    </row>
    <row r="15" spans="1:5" ht="15" customHeight="1">
      <c r="A15" s="174" t="s">
        <v>40</v>
      </c>
      <c r="B15" s="176" t="str">
        <f>VLOOKUP(A15,Planilha!$1:$65570,3,FALSE)</f>
        <v>Revestimentos e pintura</v>
      </c>
      <c r="C15" s="178">
        <f>VLOOKUP(A15,Planilha!$1:$65570,7,FALSE)</f>
        <v>0</v>
      </c>
      <c r="D15" s="121"/>
      <c r="E15" s="122">
        <v>1</v>
      </c>
    </row>
    <row r="16" spans="1:5" ht="15" customHeight="1">
      <c r="A16" s="175"/>
      <c r="B16" s="177"/>
      <c r="C16" s="178"/>
      <c r="D16" s="119">
        <f>$C$15*D15</f>
        <v>0</v>
      </c>
      <c r="E16" s="120">
        <f t="shared" ref="E16" si="3">$C$15*E15</f>
        <v>0</v>
      </c>
    </row>
    <row r="17" spans="1:5" ht="15" customHeight="1">
      <c r="A17" s="174" t="s">
        <v>42</v>
      </c>
      <c r="B17" s="176" t="str">
        <f>VLOOKUP(A17,Planilha!$1:$65570,3,FALSE)</f>
        <v>Instalações elétricas</v>
      </c>
      <c r="C17" s="178">
        <f>VLOOKUP(A17,Planilha!$1:$65570,7,FALSE)</f>
        <v>0</v>
      </c>
      <c r="D17" s="121">
        <v>0.1</v>
      </c>
      <c r="E17" s="122">
        <v>0.9</v>
      </c>
    </row>
    <row r="18" spans="1:5" ht="15" customHeight="1">
      <c r="A18" s="175"/>
      <c r="B18" s="177"/>
      <c r="C18" s="178"/>
      <c r="D18" s="119">
        <f>D17*$C17</f>
        <v>0</v>
      </c>
      <c r="E18" s="120">
        <f t="shared" ref="E18" si="4">E17*$C17</f>
        <v>0</v>
      </c>
    </row>
    <row r="19" spans="1:5" ht="15" customHeight="1">
      <c r="A19" s="174" t="s">
        <v>44</v>
      </c>
      <c r="B19" s="176" t="str">
        <f>VLOOKUP(A19,Planilha!$1:$65570,3,FALSE)</f>
        <v>Instalações hidráulicas e águas pluviais</v>
      </c>
      <c r="C19" s="178">
        <f>VLOOKUP(A19,Planilha!$1:$65570,7,FALSE)</f>
        <v>0</v>
      </c>
      <c r="D19" s="121">
        <v>0.3</v>
      </c>
      <c r="E19" s="122">
        <v>0.7</v>
      </c>
    </row>
    <row r="20" spans="1:5" ht="15" customHeight="1">
      <c r="A20" s="175"/>
      <c r="B20" s="177"/>
      <c r="C20" s="178"/>
      <c r="D20" s="119">
        <f>D19*$C19</f>
        <v>0</v>
      </c>
      <c r="E20" s="120">
        <f t="shared" ref="E20" si="5">E19*$C19</f>
        <v>0</v>
      </c>
    </row>
    <row r="21" spans="1:5" ht="15" customHeight="1">
      <c r="A21" s="174" t="s">
        <v>46</v>
      </c>
      <c r="B21" s="176" t="str">
        <f>VLOOKUP(A21,Planilha!$1:$65570,3,FALSE)</f>
        <v>Limpeza e arremate</v>
      </c>
      <c r="C21" s="178">
        <f>VLOOKUP(A21,Planilha!$1:$65570,7,FALSE)</f>
        <v>0</v>
      </c>
      <c r="D21" s="121"/>
      <c r="E21" s="122">
        <v>1</v>
      </c>
    </row>
    <row r="22" spans="1:5" ht="17.25" customHeight="1" thickBot="1">
      <c r="A22" s="179"/>
      <c r="B22" s="180"/>
      <c r="C22" s="181"/>
      <c r="D22" s="124">
        <f>D21*$C21</f>
        <v>0</v>
      </c>
      <c r="E22" s="125">
        <f t="shared" ref="E22" si="6">E21*$C21</f>
        <v>0</v>
      </c>
    </row>
    <row r="23" spans="1:5" ht="15">
      <c r="A23" s="170" t="s">
        <v>66</v>
      </c>
      <c r="B23" s="171"/>
      <c r="C23" s="126">
        <f>SUM(C7:C22)</f>
        <v>0</v>
      </c>
      <c r="D23" s="123">
        <f>D8+D10+D12+D14+D16+D18+D20+D22</f>
        <v>0</v>
      </c>
      <c r="E23" s="149">
        <f>E8+E10+E12+E14+E16+E18+E20+E22</f>
        <v>0</v>
      </c>
    </row>
    <row r="24" spans="1:5" ht="15.75" thickBot="1">
      <c r="A24" s="172" t="str">
        <f>CONCATENATE("BDI da Obra - ",Resumo!C20*100,"%")</f>
        <v>BDI da Obra - 0%</v>
      </c>
      <c r="B24" s="173"/>
      <c r="C24" s="112">
        <f>C23*Planilha!F126</f>
        <v>0</v>
      </c>
      <c r="D24" s="116">
        <f>D23*Planilha!$F$126</f>
        <v>0</v>
      </c>
      <c r="E24" s="117">
        <f>E23*Planilha!$F$126</f>
        <v>0</v>
      </c>
    </row>
    <row r="25" spans="1:5" ht="15.75" thickBot="1">
      <c r="A25" s="168" t="s">
        <v>77</v>
      </c>
      <c r="B25" s="169"/>
      <c r="C25" s="113">
        <f>C24+C23</f>
        <v>0</v>
      </c>
      <c r="D25" s="114">
        <f>D24+D23</f>
        <v>0</v>
      </c>
      <c r="E25" s="115">
        <f>(E24+E23)+D25</f>
        <v>0</v>
      </c>
    </row>
    <row r="34" spans="5:5">
      <c r="E34" s="88"/>
    </row>
  </sheetData>
  <mergeCells count="29">
    <mergeCell ref="A7:A8"/>
    <mergeCell ref="B7:B8"/>
    <mergeCell ref="C7:C8"/>
    <mergeCell ref="A9:A10"/>
    <mergeCell ref="B9:B10"/>
    <mergeCell ref="C9:C10"/>
    <mergeCell ref="C17:C18"/>
    <mergeCell ref="A11:A12"/>
    <mergeCell ref="B11:B12"/>
    <mergeCell ref="C11:C12"/>
    <mergeCell ref="A13:A14"/>
    <mergeCell ref="B13:B14"/>
    <mergeCell ref="C13:C14"/>
    <mergeCell ref="B2:E2"/>
    <mergeCell ref="B3:E3"/>
    <mergeCell ref="A25:B25"/>
    <mergeCell ref="A23:B23"/>
    <mergeCell ref="A24:B24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</mergeCells>
  <conditionalFormatting sqref="D7:E7">
    <cfRule type="cellIs" dxfId="7" priority="8" operator="greaterThan">
      <formula>0</formula>
    </cfRule>
  </conditionalFormatting>
  <conditionalFormatting sqref="D9:E9">
    <cfRule type="cellIs" dxfId="6" priority="7" operator="greaterThan">
      <formula>0</formula>
    </cfRule>
  </conditionalFormatting>
  <conditionalFormatting sqref="D11:E11">
    <cfRule type="cellIs" dxfId="5" priority="6" operator="greaterThan">
      <formula>0</formula>
    </cfRule>
  </conditionalFormatting>
  <conditionalFormatting sqref="D13:E13">
    <cfRule type="cellIs" dxfId="4" priority="5" operator="greaterThan">
      <formula>0</formula>
    </cfRule>
  </conditionalFormatting>
  <conditionalFormatting sqref="D15:E15">
    <cfRule type="cellIs" dxfId="3" priority="4" operator="greaterThan">
      <formula>0</formula>
    </cfRule>
  </conditionalFormatting>
  <conditionalFormatting sqref="D17:E17">
    <cfRule type="cellIs" dxfId="2" priority="3" operator="greaterThan">
      <formula>0</formula>
    </cfRule>
  </conditionalFormatting>
  <conditionalFormatting sqref="D19:E19">
    <cfRule type="cellIs" dxfId="1" priority="2" operator="greaterThan">
      <formula>0</formula>
    </cfRule>
  </conditionalFormatting>
  <conditionalFormatting sqref="D21:E21">
    <cfRule type="cellIs" dxfId="0" priority="1" operator="greaterThan">
      <formula>0</formula>
    </cfRule>
  </conditionalFormatting>
  <printOptions horizontalCentered="1" verticalCentered="1"/>
  <pageMargins left="0.70866141732283472" right="0.70866141732283472" top="1.9291338582677167" bottom="0.74803149606299213" header="0.31496062992125984" footer="0.31496062992125984"/>
  <pageSetup paperSize="9" orientation="landscape" horizontalDpi="1200" verticalDpi="1200" r:id="rId1"/>
  <headerFooter>
    <oddHeader>&amp;C
&amp;G</oddHeader>
    <oddFooter>&amp;LCoordenadoria Geral de Administração CGA | GTE
Av. Dr. Enéas de Carvalho Aguiar, 188 - 3º andar | CEP 05403-000 | São Paulo, SP | Fone: (11) 3066-8000 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Resumo</vt:lpstr>
      <vt:lpstr>Planilha</vt:lpstr>
      <vt:lpstr>Cronograma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 da Silva</dc:creator>
  <cp:lastModifiedBy>Geraldo Aniceto Vaz Filho</cp:lastModifiedBy>
  <cp:lastPrinted>2021-03-23T13:54:35Z</cp:lastPrinted>
  <dcterms:created xsi:type="dcterms:W3CDTF">2019-02-07T10:26:27Z</dcterms:created>
  <dcterms:modified xsi:type="dcterms:W3CDTF">2021-05-03T19:32:52Z</dcterms:modified>
</cp:coreProperties>
</file>