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20" yWindow="-120" windowWidth="21840" windowHeight="13740" tabRatio="679" activeTab="2"/>
  </bookViews>
  <sheets>
    <sheet name="Planilha" sheetId="2" r:id="rId1"/>
    <sheet name="Resumo" sheetId="3" r:id="rId2"/>
    <sheet name="Cronograma" sheetId="4" r:id="rId3"/>
  </sheets>
  <definedNames>
    <definedName name="_xlnm._FilterDatabase" localSheetId="0" hidden="1">Planilha!$B$30:$H$37</definedName>
    <definedName name="_xlnm.Print_Area" localSheetId="2">Cronograma!$A$2:$O$36</definedName>
    <definedName name="_xlnm.Print_Area" localSheetId="0">Planilha!$A$1:$H$155</definedName>
    <definedName name="_xlnm.Print_Area" localSheetId="1">Resumo!$A$1:$E$25</definedName>
    <definedName name="Porta_em_laminado_fenólico_melaminico__de_correr_com_acabamento_liso_trilho_metálico">Planilha!#REF!</definedName>
    <definedName name="_xlnm.Print_Titles" localSheetId="2">Cronograma!$A:$C,Cronograma!$4:$10</definedName>
    <definedName name="_xlnm.Print_Titles" localSheetId="0">Planilha!$2:$9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2" l="1"/>
  <c r="G149" i="2" s="1"/>
  <c r="G147" i="2"/>
  <c r="G131" i="2"/>
  <c r="G100" i="2" l="1"/>
  <c r="G99" i="2"/>
  <c r="G27" i="2" l="1"/>
  <c r="G26" i="2" l="1"/>
  <c r="G146" i="2"/>
  <c r="G142" i="2"/>
  <c r="G141" i="2"/>
  <c r="G140" i="2" s="1"/>
  <c r="G138" i="2"/>
  <c r="G137" i="2"/>
  <c r="G136" i="2"/>
  <c r="G135" i="2"/>
  <c r="G134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1" i="2"/>
  <c r="G80" i="2" s="1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3" i="2"/>
  <c r="G62" i="2"/>
  <c r="G59" i="2"/>
  <c r="G58" i="2" s="1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5" i="2"/>
  <c r="G24" i="2"/>
  <c r="G23" i="2"/>
  <c r="G22" i="2"/>
  <c r="G21" i="2"/>
  <c r="G20" i="2"/>
  <c r="G19" i="2"/>
  <c r="G15" i="2"/>
  <c r="G14" i="2"/>
  <c r="G13" i="2"/>
  <c r="G61" i="2" l="1"/>
  <c r="G83" i="2"/>
  <c r="G65" i="2"/>
  <c r="G29" i="2"/>
  <c r="G18" i="2"/>
  <c r="G133" i="2"/>
  <c r="G12" i="2" l="1"/>
  <c r="S13" i="4" l="1"/>
  <c r="C20" i="3" l="1"/>
  <c r="C19" i="3"/>
  <c r="C18" i="3"/>
  <c r="C17" i="3"/>
  <c r="C16" i="3"/>
  <c r="C15" i="3"/>
  <c r="C14" i="3"/>
  <c r="C13" i="3"/>
  <c r="C12" i="3"/>
  <c r="C11" i="3"/>
  <c r="C10" i="3"/>
  <c r="C5" i="3" l="1"/>
  <c r="B22" i="3" l="1"/>
  <c r="C4" i="3" l="1"/>
  <c r="S11" i="4" l="1"/>
  <c r="S15" i="4" l="1"/>
  <c r="S17" i="4"/>
  <c r="S21" i="4"/>
  <c r="B7" i="4" l="1"/>
  <c r="B6" i="4"/>
  <c r="A7" i="4"/>
  <c r="A6" i="4"/>
  <c r="A5" i="3"/>
  <c r="A4" i="3"/>
  <c r="G16" i="2" l="1"/>
  <c r="D12" i="3" l="1"/>
  <c r="D17" i="3"/>
  <c r="D16" i="3"/>
  <c r="D15" i="3"/>
  <c r="D13" i="3"/>
  <c r="D14" i="3"/>
  <c r="S31" i="4" l="1"/>
  <c r="S29" i="4"/>
  <c r="S27" i="4"/>
  <c r="S25" i="4"/>
  <c r="S23" i="4"/>
  <c r="S19" i="4"/>
  <c r="D19" i="3" l="1"/>
  <c r="D11" i="3" l="1"/>
  <c r="A34" i="4"/>
  <c r="G11" i="2" l="1"/>
  <c r="D18" i="3" l="1"/>
  <c r="B31" i="4" l="1"/>
  <c r="B27" i="4"/>
  <c r="B23" i="4"/>
  <c r="B19" i="4"/>
  <c r="B15" i="4"/>
  <c r="B11" i="4"/>
  <c r="B29" i="4"/>
  <c r="B25" i="4"/>
  <c r="B21" i="4"/>
  <c r="B17" i="4"/>
  <c r="B13" i="4"/>
  <c r="D10" i="3" l="1"/>
  <c r="C15" i="4" l="1"/>
  <c r="O16" i="4" s="1"/>
  <c r="C27" i="4"/>
  <c r="C19" i="4"/>
  <c r="C13" i="4"/>
  <c r="G14" i="4" s="1"/>
  <c r="C23" i="4"/>
  <c r="C11" i="4"/>
  <c r="C25" i="4"/>
  <c r="D26" i="4" s="1"/>
  <c r="C21" i="4"/>
  <c r="D28" i="4" l="1"/>
  <c r="E28" i="4"/>
  <c r="K12" i="4"/>
  <c r="J12" i="4"/>
  <c r="I12" i="4"/>
  <c r="H12" i="4"/>
  <c r="N12" i="4"/>
  <c r="O12" i="4"/>
  <c r="D12" i="4"/>
  <c r="M12" i="4"/>
  <c r="L12" i="4"/>
  <c r="E24" i="4"/>
  <c r="D24" i="4"/>
  <c r="O20" i="4"/>
  <c r="E20" i="4"/>
  <c r="D20" i="4"/>
  <c r="G22" i="4"/>
  <c r="F22" i="4"/>
  <c r="E22" i="4"/>
  <c r="D22" i="4"/>
  <c r="H24" i="4"/>
  <c r="G24" i="4"/>
  <c r="F24" i="4"/>
  <c r="K20" i="4"/>
  <c r="N20" i="4"/>
  <c r="M20" i="4"/>
  <c r="L28" i="4"/>
  <c r="K28" i="4"/>
  <c r="J28" i="4"/>
  <c r="I28" i="4"/>
  <c r="H28" i="4"/>
  <c r="G28" i="4"/>
  <c r="N28" i="4"/>
  <c r="F28" i="4"/>
  <c r="M28" i="4"/>
  <c r="F12" i="4"/>
  <c r="J26" i="4"/>
  <c r="I26" i="4"/>
  <c r="H26" i="4"/>
  <c r="G26" i="4"/>
  <c r="F26" i="4"/>
  <c r="E26" i="4"/>
  <c r="I22" i="4"/>
  <c r="H22" i="4"/>
  <c r="G20" i="4"/>
  <c r="J20" i="4"/>
  <c r="F20" i="4"/>
  <c r="H20" i="4"/>
  <c r="I20" i="4"/>
  <c r="L20" i="4"/>
  <c r="H14" i="4"/>
  <c r="D14" i="4"/>
  <c r="P14" i="4"/>
  <c r="N14" i="4"/>
  <c r="M14" i="4"/>
  <c r="F14" i="4"/>
  <c r="K14" i="4"/>
  <c r="L14" i="4"/>
  <c r="R14" i="4"/>
  <c r="E14" i="4"/>
  <c r="I14" i="4"/>
  <c r="J14" i="4"/>
  <c r="O14" i="4"/>
  <c r="Q14" i="4"/>
  <c r="G12" i="4"/>
  <c r="M26" i="4"/>
  <c r="L26" i="4"/>
  <c r="O26" i="4"/>
  <c r="K26" i="4"/>
  <c r="N26" i="4"/>
  <c r="N22" i="4"/>
  <c r="P22" i="4"/>
  <c r="R22" i="4"/>
  <c r="J22" i="4"/>
  <c r="O22" i="4"/>
  <c r="Q22" i="4"/>
  <c r="M22" i="4"/>
  <c r="K22" i="4"/>
  <c r="L22" i="4"/>
  <c r="O28" i="4"/>
  <c r="L24" i="4"/>
  <c r="M24" i="4"/>
  <c r="N24" i="4"/>
  <c r="O24" i="4"/>
  <c r="I24" i="4"/>
  <c r="P24" i="4"/>
  <c r="J24" i="4"/>
  <c r="K24" i="4"/>
  <c r="J16" i="4"/>
  <c r="R16" i="4"/>
  <c r="E16" i="4"/>
  <c r="G16" i="4"/>
  <c r="K16" i="4"/>
  <c r="L16" i="4"/>
  <c r="M16" i="4"/>
  <c r="N16" i="4"/>
  <c r="P16" i="4"/>
  <c r="I16" i="4"/>
  <c r="Q16" i="4"/>
  <c r="F16" i="4"/>
  <c r="D16" i="4"/>
  <c r="H16" i="4"/>
  <c r="C29" i="4"/>
  <c r="E12" i="4"/>
  <c r="E30" i="4" l="1"/>
  <c r="D30" i="4"/>
  <c r="K30" i="4"/>
  <c r="J30" i="4"/>
  <c r="I30" i="4"/>
  <c r="H30" i="4"/>
  <c r="G30" i="4"/>
  <c r="F30" i="4"/>
  <c r="L30" i="4"/>
  <c r="S20" i="4"/>
  <c r="S14" i="4"/>
  <c r="S28" i="4"/>
  <c r="S26" i="4"/>
  <c r="S16" i="4"/>
  <c r="N30" i="4"/>
  <c r="O30" i="4"/>
  <c r="P30" i="4"/>
  <c r="Q30" i="4"/>
  <c r="R30" i="4"/>
  <c r="R33" i="4" s="1"/>
  <c r="M30" i="4"/>
  <c r="S24" i="4"/>
  <c r="S22" i="4"/>
  <c r="S12" i="4"/>
  <c r="C17" i="4"/>
  <c r="F18" i="4" l="1"/>
  <c r="E18" i="4"/>
  <c r="O18" i="4"/>
  <c r="N18" i="4"/>
  <c r="I18" i="4"/>
  <c r="H18" i="4"/>
  <c r="G18" i="4"/>
  <c r="D18" i="4"/>
  <c r="M18" i="4"/>
  <c r="L18" i="4"/>
  <c r="K18" i="4"/>
  <c r="R34" i="4"/>
  <c r="R35" i="4" s="1"/>
  <c r="S30" i="4"/>
  <c r="J18" i="4"/>
  <c r="S18" i="4" l="1"/>
  <c r="Q33" i="4" l="1"/>
  <c r="Q34" i="4" s="1"/>
  <c r="Q35" i="4" s="1"/>
  <c r="P33" i="4"/>
  <c r="P34" i="4" s="1"/>
  <c r="P35" i="4" s="1"/>
  <c r="G145" i="2"/>
  <c r="G144" i="2" s="1"/>
  <c r="D20" i="3" l="1"/>
  <c r="D21" i="3" s="1"/>
  <c r="G152" i="2"/>
  <c r="H83" i="2" l="1"/>
  <c r="H58" i="2"/>
  <c r="H133" i="2"/>
  <c r="H65" i="2"/>
  <c r="H11" i="2"/>
  <c r="G153" i="2"/>
  <c r="C34" i="4" s="1"/>
  <c r="H140" i="2"/>
  <c r="H152" i="2"/>
  <c r="H80" i="2"/>
  <c r="C31" i="4"/>
  <c r="R32" i="4" s="1"/>
  <c r="H144" i="2"/>
  <c r="H61" i="2"/>
  <c r="H18" i="2"/>
  <c r="H29" i="2"/>
  <c r="D22" i="3"/>
  <c r="D23" i="3" s="1"/>
  <c r="O32" i="4" l="1"/>
  <c r="O33" i="4" s="1"/>
  <c r="O34" i="4" s="1"/>
  <c r="O35" i="4" s="1"/>
  <c r="D32" i="4"/>
  <c r="D33" i="4" s="1"/>
  <c r="Q32" i="4"/>
  <c r="G155" i="2"/>
  <c r="L32" i="4"/>
  <c r="L33" i="4" s="1"/>
  <c r="L34" i="4" s="1"/>
  <c r="L35" i="4" s="1"/>
  <c r="G32" i="4"/>
  <c r="G33" i="4" s="1"/>
  <c r="G34" i="4" s="1"/>
  <c r="G35" i="4" s="1"/>
  <c r="E32" i="4"/>
  <c r="E33" i="4" s="1"/>
  <c r="E34" i="4" s="1"/>
  <c r="E35" i="4" s="1"/>
  <c r="J32" i="4"/>
  <c r="J33" i="4" s="1"/>
  <c r="F32" i="4"/>
  <c r="F33" i="4" s="1"/>
  <c r="F34" i="4" s="1"/>
  <c r="M32" i="4"/>
  <c r="M33" i="4" s="1"/>
  <c r="M34" i="4" s="1"/>
  <c r="M35" i="4" s="1"/>
  <c r="C33" i="4"/>
  <c r="C35" i="4" s="1"/>
  <c r="N32" i="4"/>
  <c r="N33" i="4" s="1"/>
  <c r="N34" i="4" s="1"/>
  <c r="N35" i="4" s="1"/>
  <c r="K32" i="4"/>
  <c r="K33" i="4" s="1"/>
  <c r="K34" i="4" s="1"/>
  <c r="K35" i="4" s="1"/>
  <c r="P32" i="4"/>
  <c r="H32" i="4"/>
  <c r="H33" i="4" s="1"/>
  <c r="H34" i="4" s="1"/>
  <c r="I32" i="4"/>
  <c r="I33" i="4" s="1"/>
  <c r="I34" i="4" s="1"/>
  <c r="I35" i="4" s="1"/>
  <c r="S32" i="4" l="1"/>
  <c r="S33" i="4" s="1"/>
  <c r="J34" i="4"/>
  <c r="J35" i="4" s="1"/>
  <c r="F35" i="4"/>
  <c r="H35" i="4"/>
  <c r="D34" i="4"/>
  <c r="S34" i="4" l="1"/>
  <c r="S35" i="4" s="1"/>
  <c r="D35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</calcChain>
</file>

<file path=xl/sharedStrings.xml><?xml version="1.0" encoding="utf-8"?>
<sst xmlns="http://schemas.openxmlformats.org/spreadsheetml/2006/main" count="562" uniqueCount="422">
  <si>
    <t>un</t>
  </si>
  <si>
    <t>Projeto executivo de estrutura em formato A1</t>
  </si>
  <si>
    <t>Projeto executivo de instalações elétricas em formato A1</t>
  </si>
  <si>
    <t>Projeto executivo de arquitetura em formato A1</t>
  </si>
  <si>
    <t>m²</t>
  </si>
  <si>
    <t>m</t>
  </si>
  <si>
    <t>m³</t>
  </si>
  <si>
    <t>cj</t>
  </si>
  <si>
    <t>unxmês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</si>
  <si>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</si>
  <si>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</si>
  <si>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</si>
  <si>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</si>
  <si>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</si>
  <si>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02.03.080</t>
  </si>
  <si>
    <t>Fechamento provisório de vãos em chapa de madeira compensada</t>
  </si>
  <si>
    <t>02.08.020</t>
  </si>
  <si>
    <t>Placa de identificação para obra</t>
  </si>
  <si>
    <t>02.09.030</t>
  </si>
  <si>
    <t>02.10.020</t>
  </si>
  <si>
    <t>Locação de obra de edificação</t>
  </si>
  <si>
    <t>03.01.040</t>
  </si>
  <si>
    <t>Demolição manual de concreto armado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</si>
  <si>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</si>
  <si>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</si>
  <si>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</si>
  <si>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</si>
  <si>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</si>
  <si>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</si>
  <si>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</si>
  <si>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</si>
  <si>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kg</t>
  </si>
  <si>
    <t>04.09.020</t>
  </si>
  <si>
    <t>Retirada de esquadria metálica em geral</t>
  </si>
  <si>
    <t>04.09.040</t>
  </si>
  <si>
    <t>Retirada de folha de esquadria metálica</t>
  </si>
  <si>
    <t>04.17.020</t>
  </si>
  <si>
    <t>Remoção de aparelho de iluminação ou projetor fixo em teto, piso ou parede</t>
  </si>
  <si>
    <t>04.17.060</t>
  </si>
  <si>
    <t>Remoção de suporte tipo braquet</t>
  </si>
  <si>
    <t>04.17.080</t>
  </si>
  <si>
    <t>Remoção de barramento de cobre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</si>
  <si>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</si>
  <si>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</si>
  <si>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</si>
  <si>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</si>
  <si>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04.18.140</t>
  </si>
  <si>
    <t>Remoção de caixa para transformador de corrente</t>
  </si>
  <si>
    <t>04.18.200</t>
  </si>
  <si>
    <t>Remoção de captor de para-raios tipo Franklin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</si>
  <si>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</si>
  <si>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</si>
  <si>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</si>
  <si>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</si>
  <si>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04.19.020</t>
  </si>
  <si>
    <t>Remoção de disjuntor de volume normal ou reduzido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</si>
  <si>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</si>
  <si>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</si>
  <si>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</si>
  <si>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</si>
  <si>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</si>
  <si>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</si>
  <si>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04.21.050</t>
  </si>
  <si>
    <t>Remoção de pára-raios tipo cristal-valve em poste singelo ou estaleiro</t>
  </si>
  <si>
    <t>04.22.020</t>
  </si>
  <si>
    <t>Remoção de terminal ou conector para cabos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</si>
  <si>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</si>
  <si>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</si>
  <si>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</si>
  <si>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</si>
  <si>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</si>
  <si>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</si>
  <si>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</si>
  <si>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</si>
  <si>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</si>
  <si>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</si>
  <si>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Transporte mecanizado de material solto</t>
  </si>
  <si>
    <t>06.01.020</t>
  </si>
  <si>
    <t>Escavação manual em solo de 1ª e 2ª categoria em campo aberto</t>
  </si>
  <si>
    <t>06.11.040</t>
  </si>
  <si>
    <t>Reaterro manual apiloado sem controle de compactação</t>
  </si>
  <si>
    <t>07.12.010</t>
  </si>
  <si>
    <t>Compactação de aterro mecanizado mínimo de 95% PN, sem fornecimento de solo em áreas fechadas</t>
  </si>
  <si>
    <t>09.01.020</t>
  </si>
  <si>
    <t>Forma em madeira comum para fundação</t>
  </si>
  <si>
    <t>10.01.020</t>
  </si>
  <si>
    <t>Armadura em barra de aço CA-25 fyk = 250 MPa</t>
  </si>
  <si>
    <t>10.01.060</t>
  </si>
  <si>
    <t>10.02.020</t>
  </si>
  <si>
    <t>Armadura em tela soldada de aço</t>
  </si>
  <si>
    <t>11.01.170</t>
  </si>
  <si>
    <t>11.16.040</t>
  </si>
  <si>
    <t>Lançamento e adensamento de concreto ou massa em fundação</t>
  </si>
  <si>
    <t>11.18.040</t>
  </si>
  <si>
    <t>Lastro de pedra britada</t>
  </si>
  <si>
    <t>11.18.060</t>
  </si>
  <si>
    <t>Lona plástica</t>
  </si>
  <si>
    <t>15.03.030</t>
  </si>
  <si>
    <t>Fornecimento e montagem de estrutura em aço ASTM-A36, sem pintura</t>
  </si>
  <si>
    <t>16.12.040</t>
  </si>
  <si>
    <t>Telhamento em chapa de aço pré-pintada com epóxi e poliéster, perfil ondulado calandrado, com espessura de 0,80 mm</t>
  </si>
  <si>
    <t>34.05.120</t>
  </si>
  <si>
    <t>Alambrado em tela de aço galvanizado de 1´, montantes metálicos e arame farpado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</si>
  <si>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</si>
  <si>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</si>
  <si>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</si>
  <si>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</si>
  <si>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36.07.030</t>
  </si>
  <si>
    <t>Para-raios de distribuição, classe 12 kV/10 kA, completo, encapsulado com polímero</t>
  </si>
  <si>
    <t>36.09.060</t>
  </si>
  <si>
    <t>Transformador de potência trifásico de 500 kVA, classe 15 kV, a seco</t>
  </si>
  <si>
    <t>36.20.060</t>
  </si>
  <si>
    <t>Braçadeira para fixação de eletroduto, até 4´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</si>
  <si>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</si>
  <si>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</si>
  <si>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</si>
  <si>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</si>
  <si>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</si>
  <si>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</si>
  <si>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</si>
  <si>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36.20.280</t>
  </si>
  <si>
    <t>Placa de advertência ´Perigo Alta Tensão´ em cabine primária, nas dimensões 400 x 300 mm, chapa 18</t>
  </si>
  <si>
    <t>36.20.340</t>
  </si>
  <si>
    <t>Sela para cruzeta de madeira</t>
  </si>
  <si>
    <t>36.20.380</t>
  </si>
  <si>
    <t>Tapete de borracha isolante elétrico de 1000 x 1000 mm</t>
  </si>
  <si>
    <t>37.10.010</t>
  </si>
  <si>
    <t>Barramento de cobre nu</t>
  </si>
  <si>
    <t>37.13.780</t>
  </si>
  <si>
    <t>Disjuntor em caixa moldada, térmico e magnético ajustáveis, tripolar 1600/690 V, faixa de ajuste de 1000 até 1600 A</t>
  </si>
  <si>
    <t>37.15.150</t>
  </si>
  <si>
    <t>37.15.210</t>
  </si>
  <si>
    <t>Chave seccionadora tripolar seca para 600 / 630 A - 15 kV - com prolongador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</si>
  <si>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</si>
  <si>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</si>
  <si>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</si>
  <si>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</si>
  <si>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38.06.040</t>
  </si>
  <si>
    <t>38.06.180</t>
  </si>
  <si>
    <t>38.13.050</t>
  </si>
  <si>
    <t>Eletroduto corrugado em polietileno de alta densidade, DN= 125 mm, com acessórios</t>
  </si>
  <si>
    <t>39.03.170</t>
  </si>
  <si>
    <t>Cabo de cobre de 2,5 mm², isolamento 0,6/1 kV - isolação em PVC 70°C</t>
  </si>
  <si>
    <t>39.04.060</t>
  </si>
  <si>
    <t>Cabo de cobre nu, têmpera mole, classe 2, de 25 mm²</t>
  </si>
  <si>
    <t>39.04.080</t>
  </si>
  <si>
    <t>Cabo de cobre nu, têmpera mole, classe 2, de 50 mm²</t>
  </si>
  <si>
    <t>39.06.060</t>
  </si>
  <si>
    <t>39.06.070</t>
  </si>
  <si>
    <t>39.10.300</t>
  </si>
  <si>
    <t>Terminal de pressão/compressão para cabo de 240 mm²</t>
  </si>
  <si>
    <t>39.21.140</t>
  </si>
  <si>
    <t>Cabo de cobre flexível de 240 mm², isolamento 0,6/1kV - isolação HEPR 90°C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</si>
  <si>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</si>
  <si>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</si>
  <si>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</si>
  <si>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</si>
  <si>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</si>
  <si>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</si>
  <si>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</si>
  <si>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</si>
  <si>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</si>
  <si>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</si>
  <si>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</si>
  <si>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</si>
  <si>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</si>
  <si>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</si>
  <si>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</si>
  <si>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</si>
  <si>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40.06.040</t>
  </si>
  <si>
    <t>Condulete metálico de 3/4´</t>
  </si>
  <si>
    <t>41.07.860</t>
  </si>
  <si>
    <t>42.05.210</t>
  </si>
  <si>
    <t>42.05.310</t>
  </si>
  <si>
    <t>Caixa de inspeção do terra cilíndrica em PVC rígido, diâmetro de 300 mm - h= 250 mm</t>
  </si>
  <si>
    <t>42.05.580</t>
  </si>
  <si>
    <t>Terminal estanhado com 1 furo e 1 compressão - 35 mm²</t>
  </si>
  <si>
    <t>42.05.620</t>
  </si>
  <si>
    <t>Terminal estanhado com 2 furos e 1 compressão - 50 mm²</t>
  </si>
  <si>
    <t>42.20.090</t>
  </si>
  <si>
    <t>Solda exotérmica conexão cabo-cabo horizontal em X, bitola do cabo de 50-25mm² a 95-50mm²</t>
  </si>
  <si>
    <t>42.20.220</t>
  </si>
  <si>
    <t>Extintores</t>
  </si>
  <si>
    <t>50.10.140</t>
  </si>
  <si>
    <t>Extintor manual de gás carbônico 5 BC - capacidade de 6 kg</t>
  </si>
  <si>
    <t>54.01.030</t>
  </si>
  <si>
    <t>55.01.020</t>
  </si>
  <si>
    <t>Limpeza final da obra</t>
  </si>
  <si>
    <t>68.20.040</t>
  </si>
  <si>
    <t>Braçadeira circular em aço carbono galvanizado, diâmetro nominal de 140 até 300 mm</t>
  </si>
  <si>
    <t>69.20.040</t>
  </si>
  <si>
    <t>Isolador roldana em porcelana de 72 x 72 mm</t>
  </si>
  <si>
    <t>69.20.070</t>
  </si>
  <si>
    <t>Fita em aço inoxidável para poste de 0,50 m x 19 mm, com fecho em aço inoxidável</t>
  </si>
  <si>
    <t>05.07.050</t>
  </si>
  <si>
    <t>Eletroduto galvanizado a quente, pesado de 3/4´ - com acessórios</t>
  </si>
  <si>
    <t>Eletroduto galvanizado a quente, pesado de 4´ - com acessórios</t>
  </si>
  <si>
    <t>ITEM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</si>
  <si>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</si>
  <si>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</si>
  <si>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</si>
  <si>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</si>
  <si>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</si>
  <si>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</si>
  <si>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</si>
  <si>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</si>
  <si>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</si>
  <si>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</si>
  <si>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</si>
  <si>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</si>
  <si>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1.5</t>
  </si>
  <si>
    <t>2.0</t>
  </si>
  <si>
    <t>Início, apoio e administração da obra</t>
  </si>
  <si>
    <t>2.1</t>
  </si>
  <si>
    <t>3.0</t>
  </si>
  <si>
    <t>Demolição, Transporte e Serviço em Solo</t>
  </si>
  <si>
    <t>4.0</t>
  </si>
  <si>
    <t>5.0</t>
  </si>
  <si>
    <t>6.0</t>
  </si>
  <si>
    <t>7.0</t>
  </si>
  <si>
    <t>8.0</t>
  </si>
  <si>
    <t>8.1</t>
  </si>
  <si>
    <t>8.2</t>
  </si>
  <si>
    <t>9.0</t>
  </si>
  <si>
    <t>10.0</t>
  </si>
  <si>
    <t>10.1</t>
  </si>
  <si>
    <t>10.2</t>
  </si>
  <si>
    <t>11.0</t>
  </si>
  <si>
    <t>Pintura</t>
  </si>
  <si>
    <t>11.1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</si>
  <si>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</si>
  <si>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</si>
  <si>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</si>
  <si>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</si>
  <si>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</si>
  <si>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</si>
  <si>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</si>
  <si>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</si>
  <si>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</si>
  <si>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</si>
  <si>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</si>
  <si>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</si>
  <si>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</si>
  <si>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</si>
  <si>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</si>
  <si>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</si>
  <si>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</si>
  <si>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01.17.031</t>
  </si>
  <si>
    <t>01.17.051</t>
  </si>
  <si>
    <t>01.17.111</t>
  </si>
  <si>
    <t>36.01.252</t>
  </si>
  <si>
    <t>Cubículo de média tensão, para uso ao tempo, classe 17,5 kV</t>
  </si>
  <si>
    <t>97.02.193</t>
  </si>
  <si>
    <t>Com001</t>
  </si>
  <si>
    <t>Com002</t>
  </si>
  <si>
    <t>und</t>
  </si>
  <si>
    <t>Mês 13</t>
  </si>
  <si>
    <t>Mês 14</t>
  </si>
  <si>
    <t>Mês 15</t>
  </si>
  <si>
    <t>TOTAL GERAL ACUMULADO</t>
  </si>
  <si>
    <t>Objeto:</t>
  </si>
  <si>
    <t xml:space="preserve">Local:                    </t>
  </si>
  <si>
    <t>Locação de container tipo depósito - área mínima de 13,80 m²</t>
  </si>
  <si>
    <t>Remoção de entulho de obra com caçamba metálica - material volumoso e misturado por alvenaria, terra, madeira, papel, plástico e metal</t>
  </si>
  <si>
    <t>Armadura em barra de aço CA-60 (A ou B) fyk = 600 MPa</t>
  </si>
  <si>
    <t>Cabo de cobre de 25 mm², isolamento 8,7/15 kV - isolação EPR 90°C</t>
  </si>
  <si>
    <t>Cabo de cobre de 35 mm², isolamento 8,7/15 kV - isolação EPR 90°C</t>
  </si>
  <si>
    <t>Lâmpada fluorescente compacta "2U", base G24q-3 de 26 W</t>
  </si>
  <si>
    <t>Solda exotérmica conexão cabo-haste em T, bitola do cabo de 50mm² a 95mm² para haste de 5/8" e 3/4"</t>
  </si>
  <si>
    <t>01.06.041</t>
  </si>
  <si>
    <t>Elaboração de projeto de adequação de entrada de energia elétrica junto a concessionária, com medição em média tensão e demanda acima de 300 kVA a 2 MVA</t>
  </si>
  <si>
    <t>Placa de sinalização em PVC fotoluminescente (200x200mm), com indicação de equipamentos de alarme, detecção e extinção de incêndio</t>
  </si>
  <si>
    <t>Chave fusível base ´C´ para 15 kV/100 A, com capacidade de ruptura até 10 kA - com fusível</t>
  </si>
  <si>
    <t>Limpeza manual do terreno, inclusive troncos até 5 cm de diâmetro, com caminhão à disposição dentro da obra, até o raio de 1 km</t>
  </si>
  <si>
    <t>Concreto usinado, fck = 35 MPa</t>
  </si>
  <si>
    <t>41.13.102</t>
  </si>
  <si>
    <t>Luminária blindada tipo arandela de 45º e 90º, para lâmpada LED</t>
  </si>
  <si>
    <t>Haste de aterramento de 5/8'' x 3 m</t>
  </si>
  <si>
    <t>Abertura e preparo de caixa até 40 cm, compactação do subleito mínimo de 95% do PN e transporte até o raio de 1 km</t>
  </si>
  <si>
    <t>5.1</t>
  </si>
  <si>
    <t>5.2</t>
  </si>
  <si>
    <t>6.1</t>
  </si>
  <si>
    <t>7.1</t>
  </si>
  <si>
    <t>6.3</t>
  </si>
  <si>
    <t>6.4</t>
  </si>
  <si>
    <t>6.5</t>
  </si>
  <si>
    <t>6.6</t>
  </si>
  <si>
    <t>2.2</t>
  </si>
  <si>
    <t>2.3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</si>
  <si>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</si>
  <si>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</si>
  <si>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</si>
  <si>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</si>
  <si>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</si>
  <si>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</si>
  <si>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</si>
  <si>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</si>
  <si>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</si>
  <si>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</si>
  <si>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</si>
  <si>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</si>
  <si>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</si>
  <si>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</si>
  <si>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</si>
  <si>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</si>
  <si>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</si>
  <si>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</si>
  <si>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</si>
  <si>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</si>
  <si>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</si>
  <si>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</si>
  <si>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</si>
  <si>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</si>
  <si>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</si>
  <si>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</si>
  <si>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</si>
  <si>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</si>
  <si>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</si>
  <si>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4.1</t>
  </si>
  <si>
    <t>9.1</t>
  </si>
  <si>
    <t>9.2</t>
  </si>
  <si>
    <t>9.3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</si>
  <si>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</si>
  <si>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6.2</t>
  </si>
  <si>
    <t>9.4</t>
  </si>
  <si>
    <t>9.5</t>
  </si>
  <si>
    <t>2.4</t>
  </si>
  <si>
    <t>2.5</t>
  </si>
  <si>
    <t>2.6</t>
  </si>
  <si>
    <t xml:space="preserve">Construção de nova cabine primária de energia no âmbito do Hospital Regional de Ilha Solteira </t>
  </si>
  <si>
    <t>Alameda Bahia, 618 - Ilha Solteira / SP</t>
  </si>
  <si>
    <t>Cobertura e estrutura</t>
  </si>
  <si>
    <t>Piso e fechamento</t>
  </si>
  <si>
    <t>6.7</t>
  </si>
  <si>
    <t>6.8</t>
  </si>
  <si>
    <t>6.9</t>
  </si>
  <si>
    <t>6.10</t>
  </si>
  <si>
    <t>6.11</t>
  </si>
  <si>
    <t>6.12</t>
  </si>
  <si>
    <t>6.13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</si>
  <si>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</si>
  <si>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</si>
  <si>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</si>
  <si>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</si>
  <si>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</si>
  <si>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</si>
  <si>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</si>
  <si>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</si>
  <si>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</si>
  <si>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</si>
  <si>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</si>
  <si>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</si>
  <si>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</si>
  <si>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</si>
  <si>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</si>
  <si>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</si>
  <si>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</si>
  <si>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</si>
  <si>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</si>
  <si>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</si>
  <si>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</si>
  <si>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</si>
  <si>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</si>
  <si>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</si>
  <si>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</si>
  <si>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</si>
  <si>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</si>
  <si>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</si>
  <si>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</si>
  <si>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</si>
  <si>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</si>
  <si>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</si>
  <si>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</si>
  <si>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</si>
  <si>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</si>
  <si>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</si>
  <si>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</si>
  <si>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</si>
  <si>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</si>
  <si>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</si>
  <si>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</si>
  <si>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</si>
  <si>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</si>
  <si>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Quadro QGBT</t>
  </si>
  <si>
    <t>Instalações elétricas e elétricas especiais</t>
  </si>
  <si>
    <t>TOTAL GERAL</t>
  </si>
  <si>
    <t>TOTAL</t>
  </si>
  <si>
    <t>BDI</t>
  </si>
  <si>
    <t>Projeto ASBUILT/Data book</t>
  </si>
  <si>
    <t>Data</t>
  </si>
  <si>
    <t>37.06.014</t>
  </si>
  <si>
    <t>Painel autoportante em chapa de aço, com proteção mínima IP 54 - sem componentes</t>
  </si>
  <si>
    <t>2.9</t>
  </si>
  <si>
    <t>l</t>
  </si>
  <si>
    <t>33.07.130</t>
  </si>
  <si>
    <t>Pintura epóxi bicomponente em estruturas metálicas</t>
  </si>
  <si>
    <t>37.13.530</t>
  </si>
  <si>
    <t>Disjuntor fixo PVO trifásico, 15 kV, 630 A x 350 MVA, com relé de proteção de sobrecorrente e transformadores de corrente</t>
  </si>
  <si>
    <t>38.13.040</t>
  </si>
  <si>
    <t>Eletroduto corrugado em polietileno de alta densidade, DN= 100 mm, com acessórios</t>
  </si>
  <si>
    <t>Com003</t>
  </si>
  <si>
    <t>vb</t>
  </si>
  <si>
    <t>Revisão geral e start up de gerador</t>
  </si>
  <si>
    <t>8.46</t>
  </si>
  <si>
    <t>8.47</t>
  </si>
  <si>
    <t>11.2</t>
  </si>
  <si>
    <t>SERVIÇOS DE APOIO E ADM LOCAL</t>
  </si>
  <si>
    <t>Administração Local - Acórdão 2622/2013</t>
  </si>
  <si>
    <t>8.48</t>
  </si>
  <si>
    <t>Automatização de disjuntor de média tensão</t>
  </si>
  <si>
    <t>11.3</t>
  </si>
  <si>
    <t>Locação de 01 grupo gerador 550kVA à diesel - Trifásico 220V - Carenado, incluindo transporte e instalação com fornecimento de cabos para interligação.</t>
  </si>
  <si>
    <t>- Locação pelo prazo de 4 dias, com funcionamento de 24h/dia, totalizando 96 horas de funcionamento total;                                                    - Carenagens silenciadoras para nível de ruído médio do conjunto - 80dB +/- 3dB @ 1,5m;
- Passagem e retirada de cabos elétricos provisórios (auxiliares – 45m de cabos elétricos x fase RST + n + t);
- Fornecimento de tanques de óleo diesel de 1000 litros com contenção e interligados
- Interligação em paralelo ou interligados com chave reversora;
- Partida elétrica e instruções de funcionamento;
- Disponibilização de equipe de apoio (manutenção preventiva e corretiva devido ao funcionamento ininterrupto por prazo alongado)
- Transporte e posicionamento com o auxílio de caminhão munck.</t>
  </si>
  <si>
    <t>Fornecimento de Diesel para funcionamento</t>
  </si>
  <si>
    <t>11.4</t>
  </si>
  <si>
    <t>cotação</t>
  </si>
  <si>
    <t>Desligamento, remoção e transporte (destinação) de 02 transformadores, 03 geradores e 02 torres de resfriamento</t>
  </si>
  <si>
    <t>Boletim CDHU 180</t>
  </si>
  <si>
    <t>CDHU</t>
  </si>
  <si>
    <t>Modelo Planilha Orçamentária Analítica</t>
  </si>
  <si>
    <t>Modelo Planilha Orçamentária - Resumo</t>
  </si>
  <si>
    <t>Modelo Cronograma físico -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</si>
</sst>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sz val="11"/>
      <color theme="1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8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44" fontId="8" fillId="0" borderId="0" applyFont="0" applyFill="0" applyBorder="0" applyAlignment="0" applyProtection="0"/>
    <xf numFmtId="0" fontId="9" fillId="0" borderId="0"/>
    <xf numFmtId="0" fontId="6" fillId="0" borderId="0"/>
    <xf numFmtId="9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6" applyNumberFormat="0" applyFill="0" applyAlignment="0" applyProtection="0"/>
    <xf numFmtId="0" fontId="30" fillId="0" borderId="47" applyNumberFormat="0" applyFill="0" applyAlignment="0" applyProtection="0"/>
    <xf numFmtId="0" fontId="31" fillId="0" borderId="48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49" applyNumberFormat="0" applyAlignment="0" applyProtection="0"/>
    <xf numFmtId="0" fontId="36" fillId="16" borderId="50" applyNumberFormat="0" applyAlignment="0" applyProtection="0"/>
    <xf numFmtId="0" fontId="37" fillId="16" borderId="49" applyNumberFormat="0" applyAlignment="0" applyProtection="0"/>
    <xf numFmtId="0" fontId="38" fillId="0" borderId="51" applyNumberFormat="0" applyFill="0" applyAlignment="0" applyProtection="0"/>
    <xf numFmtId="0" fontId="39" fillId="17" borderId="52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1" fillId="0" borderId="54" applyNumberFormat="0" applyFill="0" applyAlignment="0" applyProtection="0"/>
    <xf numFmtId="0" fontId="4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42" fillId="42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4" fillId="0" borderId="0"/>
    <xf numFmtId="0" fontId="43" fillId="0" borderId="0">
      <alignment vertical="center"/>
    </xf>
    <xf numFmtId="0" fontId="5" fillId="0" borderId="0"/>
    <xf numFmtId="0" fontId="5" fillId="18" borderId="53" applyNumberFormat="0" applyFon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18" borderId="53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18" borderId="5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8" borderId="5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43" fontId="43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/>
    <xf numFmtId="164" fontId="10" fillId="0" borderId="0" xfId="4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7" fillId="0" borderId="0" xfId="6" applyFont="1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9" fillId="3" borderId="5" xfId="4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164" fontId="20" fillId="0" borderId="5" xfId="4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0" fontId="19" fillId="6" borderId="10" xfId="3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0" fontId="19" fillId="0" borderId="10" xfId="3" applyNumberFormat="1" applyFont="1" applyFill="1" applyBorder="1" applyAlignment="1">
      <alignment horizontal="center" vertical="center" wrapText="1"/>
    </xf>
    <xf numFmtId="10" fontId="19" fillId="7" borderId="10" xfId="3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0" fontId="22" fillId="0" borderId="10" xfId="3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10" fontId="19" fillId="6" borderId="12" xfId="3" applyNumberFormat="1" applyFont="1" applyFill="1" applyBorder="1" applyAlignment="1">
      <alignment horizontal="center" vertical="center" wrapText="1"/>
    </xf>
    <xf numFmtId="10" fontId="19" fillId="6" borderId="18" xfId="3" applyNumberFormat="1" applyFont="1" applyFill="1" applyBorder="1" applyAlignment="1">
      <alignment horizontal="center" vertical="center" wrapText="1"/>
    </xf>
    <xf numFmtId="10" fontId="19" fillId="0" borderId="18" xfId="3" applyNumberFormat="1" applyFont="1" applyBorder="1" applyAlignment="1">
      <alignment vertical="center" wrapText="1"/>
    </xf>
    <xf numFmtId="164" fontId="19" fillId="0" borderId="35" xfId="4" applyFont="1" applyBorder="1" applyAlignment="1">
      <alignment horizontal="center" vertical="center" wrapText="1"/>
    </xf>
    <xf numFmtId="164" fontId="19" fillId="0" borderId="0" xfId="4" applyFont="1" applyBorder="1" applyAlignment="1">
      <alignment horizontal="center" vertical="center" wrapText="1"/>
    </xf>
    <xf numFmtId="10" fontId="19" fillId="0" borderId="36" xfId="3" applyNumberFormat="1" applyFont="1" applyBorder="1" applyAlignment="1">
      <alignment vertical="center" wrapText="1"/>
    </xf>
    <xf numFmtId="164" fontId="19" fillId="3" borderId="18" xfId="4" applyFont="1" applyFill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>
      <alignment horizontal="center" vertical="center" wrapText="1"/>
    </xf>
    <xf numFmtId="0" fontId="1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" xfId="6" applyFont="1" applyFill="1" applyBorder="1" applyAlignment="1">
      <alignment horizontal="center" vertical="top" wrapText="1"/>
    </xf>
    <xf numFmtId="3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hidden="1"/>
    </xf>
    <xf numFmtId="165" fontId="13" fillId="0" borderId="0" xfId="0" applyNumberFormat="1" applyFont="1" applyAlignment="1" applyProtection="1">
      <alignment horizontal="center" vertical="center"/>
      <protection hidden="1"/>
    </xf>
    <xf numFmtId="44" fontId="24" fillId="0" borderId="0" xfId="2" applyFont="1" applyAlignment="1" applyProtection="1">
      <alignment horizontal="center" vertical="center"/>
      <protection hidden="1"/>
    </xf>
    <xf numFmtId="0" fontId="13" fillId="0" borderId="0" xfId="0" applyFont="1"/>
    <xf numFmtId="0" fontId="13" fillId="0" borderId="0" xfId="0" applyFont="1" applyProtection="1">
      <protection hidden="1"/>
    </xf>
    <xf numFmtId="44" fontId="24" fillId="0" borderId="0" xfId="2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44" fontId="17" fillId="0" borderId="0" xfId="2" applyFont="1" applyAlignment="1" applyProtection="1">
      <alignment horizontal="center" vertical="center"/>
      <protection hidden="1"/>
    </xf>
    <xf numFmtId="44" fontId="19" fillId="0" borderId="0" xfId="2" applyFont="1" applyAlignment="1" applyProtection="1">
      <alignment horizontal="center" vertical="center"/>
      <protection hidden="1"/>
    </xf>
    <xf numFmtId="0" fontId="25" fillId="0" borderId="0" xfId="0" applyFont="1" applyBorder="1" applyProtection="1">
      <protection hidden="1"/>
    </xf>
    <xf numFmtId="0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13" fillId="0" borderId="0" xfId="0" applyFont="1" applyAlignment="1"/>
    <xf numFmtId="0" fontId="14" fillId="0" borderId="0" xfId="0" applyFont="1" applyAlignment="1" applyProtection="1">
      <alignment horizontal="left" vertical="center"/>
      <protection hidden="1"/>
    </xf>
    <xf numFmtId="164" fontId="19" fillId="0" borderId="0" xfId="0" applyNumberFormat="1" applyFont="1" applyAlignment="1" applyProtection="1">
      <alignment vertic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44" fontId="19" fillId="0" borderId="4" xfId="2" applyFont="1" applyBorder="1" applyAlignment="1" applyProtection="1">
      <alignment horizontal="center"/>
      <protection hidden="1"/>
    </xf>
    <xf numFmtId="0" fontId="19" fillId="0" borderId="19" xfId="0" applyFont="1" applyBorder="1" applyAlignment="1" applyProtection="1">
      <alignment horizontal="center" vertical="center"/>
      <protection hidden="1"/>
    </xf>
    <xf numFmtId="44" fontId="19" fillId="0" borderId="20" xfId="2" applyFont="1" applyBorder="1" applyAlignment="1" applyProtection="1">
      <alignment horizontal="center" vertical="center"/>
      <protection hidden="1"/>
    </xf>
    <xf numFmtId="0" fontId="19" fillId="0" borderId="21" xfId="0" applyFont="1" applyBorder="1" applyAlignment="1" applyProtection="1">
      <alignment horizontal="center" vertical="center"/>
      <protection hidden="1"/>
    </xf>
    <xf numFmtId="164" fontId="19" fillId="0" borderId="20" xfId="0" applyNumberFormat="1" applyFont="1" applyBorder="1" applyAlignment="1" applyProtection="1">
      <alignment horizontal="center" vertical="center" wrapText="1"/>
      <protection hidden="1"/>
    </xf>
    <xf numFmtId="44" fontId="19" fillId="9" borderId="19" xfId="2" applyFont="1" applyFill="1" applyBorder="1" applyAlignment="1" applyProtection="1">
      <alignment horizontal="center"/>
      <protection hidden="1"/>
    </xf>
    <xf numFmtId="44" fontId="19" fillId="9" borderId="23" xfId="2" applyFont="1" applyFill="1" applyBorder="1" applyAlignment="1" applyProtection="1">
      <alignment horizontal="center"/>
      <protection hidden="1"/>
    </xf>
    <xf numFmtId="44" fontId="19" fillId="2" borderId="18" xfId="2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wrapText="1"/>
      <protection hidden="1"/>
    </xf>
    <xf numFmtId="44" fontId="24" fillId="0" borderId="0" xfId="2" applyFont="1" applyAlignment="1" applyProtection="1">
      <alignment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wrapText="1"/>
      <protection hidden="1"/>
    </xf>
    <xf numFmtId="4" fontId="2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Alignment="1" applyProtection="1">
      <alignment horizontal="center" wrapText="1"/>
      <protection hidden="1"/>
    </xf>
    <xf numFmtId="44" fontId="25" fillId="0" borderId="0" xfId="2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left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9" fontId="15" fillId="10" borderId="27" xfId="0" applyNumberFormat="1" applyFont="1" applyFill="1" applyBorder="1" applyAlignment="1" applyProtection="1">
      <alignment horizontal="center" wrapText="1"/>
      <protection hidden="1"/>
    </xf>
    <xf numFmtId="9" fontId="15" fillId="0" borderId="27" xfId="0" applyNumberFormat="1" applyFont="1" applyFill="1" applyBorder="1" applyAlignment="1" applyProtection="1">
      <alignment horizontal="center" wrapText="1"/>
      <protection hidden="1"/>
    </xf>
    <xf numFmtId="9" fontId="15" fillId="0" borderId="20" xfId="0" applyNumberFormat="1" applyFont="1" applyBorder="1" applyAlignment="1" applyProtection="1">
      <alignment horizontal="right" wrapText="1"/>
      <protection hidden="1"/>
    </xf>
    <xf numFmtId="164" fontId="15" fillId="0" borderId="1" xfId="0" applyNumberFormat="1" applyFont="1" applyBorder="1" applyAlignment="1" applyProtection="1">
      <alignment horizontal="center" wrapText="1"/>
      <protection hidden="1"/>
    </xf>
    <xf numFmtId="44" fontId="20" fillId="0" borderId="21" xfId="2" applyFont="1" applyBorder="1" applyAlignment="1" applyProtection="1">
      <alignment horizontal="right" wrapText="1"/>
      <protection hidden="1"/>
    </xf>
    <xf numFmtId="9" fontId="15" fillId="11" borderId="1" xfId="0" applyNumberFormat="1" applyFont="1" applyFill="1" applyBorder="1" applyAlignment="1" applyProtection="1">
      <alignment horizontal="center" wrapText="1"/>
      <protection hidden="1"/>
    </xf>
    <xf numFmtId="9" fontId="15" fillId="0" borderId="21" xfId="0" applyNumberFormat="1" applyFont="1" applyBorder="1" applyAlignment="1" applyProtection="1">
      <alignment horizontal="right" wrapText="1"/>
      <protection hidden="1"/>
    </xf>
    <xf numFmtId="9" fontId="15" fillId="10" borderId="1" xfId="0" applyNumberFormat="1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center" wrapText="1"/>
      <protection hidden="1"/>
    </xf>
    <xf numFmtId="9" fontId="15" fillId="0" borderId="1" xfId="0" applyNumberFormat="1" applyFont="1" applyFill="1" applyBorder="1" applyAlignment="1" applyProtection="1">
      <alignment horizontal="center" wrapText="1"/>
      <protection hidden="1"/>
    </xf>
    <xf numFmtId="44" fontId="19" fillId="9" borderId="28" xfId="2" applyFont="1" applyFill="1" applyBorder="1" applyAlignment="1" applyProtection="1">
      <alignment wrapText="1"/>
      <protection hidden="1"/>
    </xf>
    <xf numFmtId="164" fontId="15" fillId="9" borderId="24" xfId="0" applyNumberFormat="1" applyFont="1" applyFill="1" applyBorder="1" applyAlignment="1" applyProtection="1">
      <alignment horizontal="center" wrapText="1"/>
      <protection hidden="1"/>
    </xf>
    <xf numFmtId="164" fontId="27" fillId="9" borderId="18" xfId="0" applyNumberFormat="1" applyFont="1" applyFill="1" applyBorder="1" applyAlignment="1" applyProtection="1">
      <alignment horizontal="center" wrapText="1"/>
      <protection hidden="1"/>
    </xf>
    <xf numFmtId="44" fontId="19" fillId="9" borderId="31" xfId="2" applyFont="1" applyFill="1" applyBorder="1" applyAlignment="1" applyProtection="1">
      <alignment wrapText="1"/>
      <protection hidden="1"/>
    </xf>
    <xf numFmtId="164" fontId="17" fillId="9" borderId="25" xfId="0" applyNumberFormat="1" applyFont="1" applyFill="1" applyBorder="1" applyAlignment="1" applyProtection="1">
      <alignment wrapText="1"/>
      <protection hidden="1"/>
    </xf>
    <xf numFmtId="43" fontId="19" fillId="9" borderId="18" xfId="1" applyFont="1" applyFill="1" applyBorder="1" applyAlignment="1" applyProtection="1">
      <alignment wrapText="1"/>
      <protection hidden="1"/>
    </xf>
    <xf numFmtId="0" fontId="14" fillId="0" borderId="0" xfId="0" applyFont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5" fillId="0" borderId="42" xfId="0" applyFont="1" applyBorder="1" applyAlignment="1" applyProtection="1">
      <alignment horizontal="center" vertical="center" wrapText="1"/>
      <protection hidden="1"/>
    </xf>
    <xf numFmtId="0" fontId="15" fillId="0" borderId="40" xfId="0" applyFont="1" applyBorder="1" applyAlignment="1" applyProtection="1">
      <alignment horizontal="center" vertical="center" wrapText="1"/>
      <protection hidden="1"/>
    </xf>
    <xf numFmtId="44" fontId="19" fillId="2" borderId="34" xfId="2" applyFont="1" applyFill="1" applyBorder="1" applyAlignment="1" applyProtection="1">
      <alignment wrapText="1"/>
      <protection hidden="1"/>
    </xf>
    <xf numFmtId="164" fontId="19" fillId="2" borderId="41" xfId="0" applyNumberFormat="1" applyFont="1" applyFill="1" applyBorder="1" applyAlignment="1" applyProtection="1">
      <alignment wrapText="1"/>
      <protection hidden="1"/>
    </xf>
    <xf numFmtId="43" fontId="19" fillId="2" borderId="18" xfId="1" applyFont="1" applyFill="1" applyBorder="1" applyAlignment="1" applyProtection="1">
      <alignment wrapText="1"/>
      <protection hidden="1"/>
    </xf>
    <xf numFmtId="44" fontId="19" fillId="2" borderId="26" xfId="2" applyFont="1" applyFill="1" applyBorder="1" applyAlignment="1" applyProtection="1">
      <alignment wrapText="1"/>
      <protection hidden="1"/>
    </xf>
    <xf numFmtId="10" fontId="19" fillId="0" borderId="4" xfId="3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14" fontId="45" fillId="0" borderId="0" xfId="0" applyNumberFormat="1" applyFont="1" applyAlignment="1">
      <alignment horizontal="left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0" fontId="19" fillId="0" borderId="10" xfId="3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6" xfId="4" applyFont="1" applyFill="1" applyBorder="1" applyAlignment="1">
      <alignment vertical="center" wrapText="1"/>
    </xf>
    <xf numFmtId="164" fontId="19" fillId="6" borderId="17" xfId="4" applyFont="1" applyFill="1" applyBorder="1" applyAlignment="1">
      <alignment vertical="center" wrapText="1"/>
    </xf>
    <xf numFmtId="164" fontId="19" fillId="0" borderId="16" xfId="4" applyFont="1" applyBorder="1" applyAlignment="1">
      <alignment vertical="center" wrapText="1"/>
    </xf>
    <xf numFmtId="164" fontId="19" fillId="0" borderId="17" xfId="4" applyFont="1" applyBorder="1" applyAlignment="1">
      <alignment vertical="center" wrapText="1"/>
    </xf>
    <xf numFmtId="0" fontId="15" fillId="0" borderId="55" xfId="0" applyFont="1" applyBorder="1" applyAlignment="1" applyProtection="1">
      <alignment horizontal="center" vertical="center" wrapText="1"/>
      <protection hidden="1"/>
    </xf>
    <xf numFmtId="9" fontId="15" fillId="11" borderId="45" xfId="0" applyNumberFormat="1" applyFont="1" applyFill="1" applyBorder="1" applyAlignment="1" applyProtection="1">
      <alignment horizontal="center" wrapText="1"/>
      <protection hidden="1"/>
    </xf>
    <xf numFmtId="164" fontId="15" fillId="0" borderId="45" xfId="0" applyNumberFormat="1" applyFont="1" applyBorder="1" applyAlignment="1" applyProtection="1">
      <alignment horizontal="center" wrapText="1"/>
      <protection hidden="1"/>
    </xf>
    <xf numFmtId="9" fontId="15" fillId="10" borderId="45" xfId="0" applyNumberFormat="1" applyFont="1" applyFill="1" applyBorder="1" applyAlignment="1" applyProtection="1">
      <alignment horizontal="center" wrapText="1"/>
      <protection hidden="1"/>
    </xf>
    <xf numFmtId="44" fontId="19" fillId="0" borderId="19" xfId="2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vertical="center" wrapText="1"/>
    </xf>
    <xf numFmtId="43" fontId="0" fillId="0" borderId="0" xfId="1" applyFont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43" fontId="17" fillId="0" borderId="0" xfId="1" applyFont="1" applyAlignment="1">
      <alignment horizontal="center" vertical="center" wrapText="1"/>
    </xf>
    <xf numFmtId="43" fontId="17" fillId="0" borderId="0" xfId="1" applyFont="1" applyAlignment="1">
      <alignment horizontal="right" vertical="center" wrapText="1"/>
    </xf>
    <xf numFmtId="43" fontId="19" fillId="0" borderId="0" xfId="1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3" fontId="19" fillId="0" borderId="3" xfId="1" applyFont="1" applyBorder="1" applyAlignment="1">
      <alignment horizontal="center" vertical="center" wrapText="1"/>
    </xf>
    <xf numFmtId="43" fontId="19" fillId="0" borderId="4" xfId="1" applyFont="1" applyBorder="1" applyAlignment="1">
      <alignment horizontal="center" vertical="center" wrapText="1"/>
    </xf>
    <xf numFmtId="43" fontId="17" fillId="0" borderId="7" xfId="1" applyFont="1" applyBorder="1" applyAlignment="1">
      <alignment horizontal="center" vertical="center" wrapText="1"/>
    </xf>
    <xf numFmtId="43" fontId="17" fillId="0" borderId="8" xfId="1" applyFont="1" applyBorder="1" applyAlignment="1">
      <alignment horizontal="right" vertical="center" wrapText="1"/>
    </xf>
    <xf numFmtId="43" fontId="17" fillId="4" borderId="1" xfId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right" vertical="center" wrapText="1"/>
    </xf>
    <xf numFmtId="43" fontId="17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43" fontId="17" fillId="5" borderId="1" xfId="1" applyFont="1" applyFill="1" applyBorder="1" applyAlignment="1">
      <alignment horizontal="center" vertical="center" wrapText="1"/>
    </xf>
    <xf numFmtId="43" fontId="17" fillId="0" borderId="1" xfId="1" applyFont="1" applyBorder="1" applyAlignment="1" applyProtection="1">
      <alignment horizontal="center" vertical="center" wrapText="1"/>
      <protection locked="0"/>
    </xf>
    <xf numFmtId="43" fontId="17" fillId="0" borderId="1" xfId="1" applyFont="1" applyFill="1" applyBorder="1" applyAlignment="1" applyProtection="1">
      <alignment horizontal="center" vertical="center" wrapText="1"/>
      <protection locked="0"/>
    </xf>
    <xf numFmtId="43" fontId="17" fillId="7" borderId="1" xfId="1" applyFont="1" applyFill="1" applyBorder="1" applyAlignment="1" applyProtection="1">
      <alignment horizontal="center" vertical="center" wrapText="1"/>
      <protection locked="0"/>
    </xf>
    <xf numFmtId="43" fontId="17" fillId="7" borderId="1" xfId="1" applyFont="1" applyFill="1" applyBorder="1" applyAlignment="1" applyProtection="1">
      <alignment horizontal="center" vertical="center"/>
      <protection locked="0"/>
    </xf>
    <xf numFmtId="43" fontId="17" fillId="7" borderId="1" xfId="1" applyFont="1" applyFill="1" applyBorder="1" applyAlignment="1">
      <alignment horizontal="right" vertical="center" wrapText="1"/>
    </xf>
    <xf numFmtId="43" fontId="17" fillId="7" borderId="1" xfId="1" applyFont="1" applyFill="1" applyBorder="1" applyAlignment="1" applyProtection="1">
      <alignment horizontal="center" vertical="center" wrapText="1"/>
    </xf>
    <xf numFmtId="43" fontId="17" fillId="7" borderId="1" xfId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right" vertical="center" wrapText="1"/>
    </xf>
    <xf numFmtId="43" fontId="17" fillId="4" borderId="11" xfId="1" applyFont="1" applyFill="1" applyBorder="1" applyAlignment="1" applyProtection="1">
      <alignment horizontal="center" vertical="center" wrapText="1"/>
    </xf>
    <xf numFmtId="43" fontId="17" fillId="5" borderId="11" xfId="1" applyFont="1" applyFill="1" applyBorder="1" applyAlignment="1">
      <alignment horizontal="center" vertical="center" wrapText="1"/>
    </xf>
    <xf numFmtId="43" fontId="14" fillId="5" borderId="11" xfId="1" applyFont="1" applyFill="1" applyBorder="1" applyAlignment="1">
      <alignment horizontal="right" vertical="center" wrapText="1"/>
    </xf>
    <xf numFmtId="43" fontId="19" fillId="6" borderId="17" xfId="1" applyFont="1" applyFill="1" applyBorder="1" applyAlignment="1">
      <alignment vertical="center" wrapText="1"/>
    </xf>
    <xf numFmtId="43" fontId="19" fillId="6" borderId="4" xfId="1" applyFont="1" applyFill="1" applyBorder="1" applyAlignment="1">
      <alignment vertical="center" wrapText="1"/>
    </xf>
    <xf numFmtId="43" fontId="19" fillId="6" borderId="18" xfId="1" applyFont="1" applyFill="1" applyBorder="1" applyAlignment="1">
      <alignment horizontal="right" vertical="center" wrapText="1"/>
    </xf>
    <xf numFmtId="43" fontId="19" fillId="0" borderId="17" xfId="1" applyFont="1" applyBorder="1" applyAlignment="1">
      <alignment horizontal="center" vertical="center" wrapText="1"/>
    </xf>
    <xf numFmtId="43" fontId="19" fillId="0" borderId="18" xfId="1" applyFont="1" applyBorder="1" applyAlignment="1">
      <alignment horizontal="right" vertical="center" wrapText="1"/>
    </xf>
    <xf numFmtId="43" fontId="19" fillId="0" borderId="0" xfId="1" applyFont="1" applyBorder="1" applyAlignment="1">
      <alignment horizontal="center" vertical="center" wrapText="1"/>
    </xf>
    <xf numFmtId="43" fontId="19" fillId="0" borderId="0" xfId="1" applyFont="1" applyBorder="1" applyAlignment="1">
      <alignment horizontal="right" vertical="center" wrapText="1"/>
    </xf>
    <xf numFmtId="43" fontId="19" fillId="3" borderId="18" xfId="1" applyFont="1" applyFill="1" applyBorder="1" applyAlignment="1">
      <alignment horizontal="right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5" borderId="1" xfId="4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horizontal="justify" vertical="center" wrapText="1"/>
    </xf>
    <xf numFmtId="164" fontId="19" fillId="5" borderId="11" xfId="4" applyFont="1" applyFill="1" applyBorder="1" applyAlignment="1">
      <alignment horizontal="justify" vertical="center" wrapText="1"/>
    </xf>
    <xf numFmtId="0" fontId="40" fillId="0" borderId="0" xfId="0" applyFont="1" applyAlignment="1">
      <alignment vertical="center"/>
    </xf>
    <xf numFmtId="43" fontId="17" fillId="0" borderId="0" xfId="0" applyNumberFormat="1" applyFont="1" applyAlignment="1">
      <alignment vertical="center" wrapText="1"/>
    </xf>
    <xf numFmtId="0" fontId="40" fillId="0" borderId="0" xfId="0" applyFont="1" applyBorder="1" applyAlignment="1">
      <alignment vertical="center"/>
    </xf>
    <xf numFmtId="43" fontId="0" fillId="0" borderId="0" xfId="1" applyFont="1" applyFill="1" applyAlignment="1">
      <alignment vertical="center"/>
    </xf>
    <xf numFmtId="43" fontId="40" fillId="0" borderId="0" xfId="1" applyFont="1" applyFill="1" applyAlignment="1">
      <alignment vertical="center"/>
    </xf>
    <xf numFmtId="43" fontId="0" fillId="0" borderId="0" xfId="1" applyFont="1" applyFill="1" applyAlignment="1">
      <alignment horizontal="center" vertical="center"/>
    </xf>
    <xf numFmtId="0" fontId="48" fillId="0" borderId="1" xfId="0" applyNumberFormat="1" applyFont="1" applyBorder="1" applyAlignment="1">
      <alignment horizontal="center" vertical="center" wrapText="1"/>
    </xf>
    <xf numFmtId="0" fontId="4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56" xfId="0" applyFont="1" applyFill="1" applyBorder="1" applyAlignment="1">
      <alignment horizontal="justify" vertical="center" wrapText="1"/>
    </xf>
    <xf numFmtId="0" fontId="17" fillId="0" borderId="11" xfId="0" quotePrefix="1" applyFont="1" applyFill="1" applyBorder="1" applyAlignment="1">
      <alignment horizontal="justify" vertical="center" wrapText="1"/>
    </xf>
    <xf numFmtId="0" fontId="17" fillId="0" borderId="1" xfId="0" quotePrefix="1" applyFont="1" applyFill="1" applyBorder="1" applyAlignment="1">
      <alignment horizontal="justify" vertical="center" wrapText="1"/>
    </xf>
    <xf numFmtId="164" fontId="19" fillId="3" borderId="16" xfId="4" applyFont="1" applyFill="1" applyBorder="1" applyAlignment="1">
      <alignment horizontal="center" vertical="center" wrapText="1"/>
    </xf>
    <xf numFmtId="164" fontId="19" fillId="3" borderId="17" xfId="4" applyFont="1" applyFill="1" applyBorder="1" applyAlignment="1">
      <alignment horizontal="center" vertical="center" wrapText="1"/>
    </xf>
    <xf numFmtId="164" fontId="19" fillId="3" borderId="4" xfId="4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3" fontId="17" fillId="0" borderId="56" xfId="1" applyFont="1" applyFill="1" applyBorder="1" applyAlignment="1">
      <alignment horizontal="center" vertical="center" wrapText="1"/>
    </xf>
    <xf numFmtId="43" fontId="17" fillId="0" borderId="11" xfId="1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0" fontId="22" fillId="0" borderId="57" xfId="3" applyNumberFormat="1" applyFont="1" applyFill="1" applyBorder="1" applyAlignment="1">
      <alignment horizontal="center" vertical="center" wrapText="1"/>
    </xf>
    <xf numFmtId="10" fontId="22" fillId="0" borderId="12" xfId="3" applyNumberFormat="1" applyFont="1" applyFill="1" applyBorder="1" applyAlignment="1">
      <alignment horizontal="center" vertical="center" wrapText="1"/>
    </xf>
    <xf numFmtId="0" fontId="18" fillId="7" borderId="56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58" xfId="0" applyFont="1" applyFill="1" applyBorder="1" applyAlignment="1">
      <alignment horizontal="center" vertical="top" wrapText="1"/>
    </xf>
    <xf numFmtId="0" fontId="19" fillId="7" borderId="6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 applyProtection="1">
      <protection hidden="1"/>
    </xf>
    <xf numFmtId="0" fontId="19" fillId="2" borderId="38" xfId="0" applyFont="1" applyFill="1" applyBorder="1" applyAlignment="1" applyProtection="1"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164" fontId="19" fillId="0" borderId="0" xfId="0" applyNumberFormat="1" applyFont="1" applyAlignment="1" applyProtection="1">
      <alignment horizontal="left" vertical="center"/>
      <protection hidden="1"/>
    </xf>
    <xf numFmtId="0" fontId="19" fillId="9" borderId="24" xfId="0" applyFont="1" applyFill="1" applyBorder="1" applyAlignment="1" applyProtection="1">
      <protection hidden="1"/>
    </xf>
    <xf numFmtId="0" fontId="19" fillId="9" borderId="5" xfId="0" applyFont="1" applyFill="1" applyBorder="1" applyAlignment="1" applyProtection="1">
      <protection hidden="1"/>
    </xf>
    <xf numFmtId="0" fontId="19" fillId="9" borderId="25" xfId="0" applyFont="1" applyFill="1" applyBorder="1" applyAlignment="1" applyProtection="1">
      <protection hidden="1"/>
    </xf>
    <xf numFmtId="0" fontId="19" fillId="9" borderId="26" xfId="0" applyFont="1" applyFill="1" applyBorder="1" applyAlignment="1" applyProtection="1">
      <protection hidden="1"/>
    </xf>
    <xf numFmtId="0" fontId="19" fillId="2" borderId="13" xfId="0" applyFont="1" applyFill="1" applyBorder="1" applyAlignment="1" applyProtection="1">
      <alignment wrapText="1"/>
      <protection hidden="1"/>
    </xf>
    <xf numFmtId="0" fontId="19" fillId="2" borderId="33" xfId="0" applyFont="1" applyFill="1" applyBorder="1" applyAlignment="1" applyProtection="1">
      <alignment wrapText="1"/>
      <protection hidden="1"/>
    </xf>
    <xf numFmtId="0" fontId="19" fillId="2" borderId="43" xfId="0" applyFont="1" applyFill="1" applyBorder="1" applyAlignment="1" applyProtection="1">
      <alignment wrapText="1"/>
      <protection hidden="1"/>
    </xf>
    <xf numFmtId="0" fontId="19" fillId="2" borderId="44" xfId="0" applyFont="1" applyFill="1" applyBorder="1" applyAlignment="1" applyProtection="1">
      <alignment wrapText="1"/>
      <protection hidden="1"/>
    </xf>
    <xf numFmtId="0" fontId="19" fillId="9" borderId="32" xfId="0" applyFont="1" applyFill="1" applyBorder="1" applyAlignment="1" applyProtection="1">
      <alignment wrapText="1"/>
      <protection hidden="1"/>
    </xf>
    <xf numFmtId="0" fontId="19" fillId="9" borderId="39" xfId="0" applyFont="1" applyFill="1" applyBorder="1" applyAlignment="1" applyProtection="1">
      <alignment wrapText="1"/>
      <protection hidden="1"/>
    </xf>
    <xf numFmtId="0" fontId="19" fillId="9" borderId="13" xfId="0" applyFont="1" applyFill="1" applyBorder="1" applyAlignment="1" applyProtection="1">
      <alignment wrapText="1"/>
      <protection hidden="1"/>
    </xf>
    <xf numFmtId="0" fontId="19" fillId="9" borderId="33" xfId="0" applyFont="1" applyFill="1" applyBorder="1" applyAlignment="1" applyProtection="1">
      <alignment wrapText="1"/>
      <protection hidden="1"/>
    </xf>
    <xf numFmtId="0" fontId="19" fillId="0" borderId="29" xfId="0" applyFont="1" applyBorder="1" applyAlignment="1" applyProtection="1">
      <alignment horizontal="center" vertical="center" wrapText="1"/>
      <protection hidden="1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164" fontId="19" fillId="0" borderId="22" xfId="0" applyNumberFormat="1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44" fontId="19" fillId="0" borderId="22" xfId="2" applyFont="1" applyBorder="1" applyAlignment="1" applyProtection="1">
      <alignment vertical="center" wrapText="1"/>
      <protection hidden="1"/>
    </xf>
    <xf numFmtId="44" fontId="19" fillId="0" borderId="20" xfId="2" applyFont="1" applyBorder="1" applyAlignment="1" applyProtection="1">
      <alignment vertical="center" wrapText="1"/>
      <protection hidden="1"/>
    </xf>
    <xf numFmtId="44" fontId="19" fillId="0" borderId="37" xfId="2" applyFont="1" applyBorder="1" applyAlignment="1" applyProtection="1">
      <alignment vertical="center" wrapText="1"/>
      <protection hidden="1"/>
    </xf>
    <xf numFmtId="0" fontId="47" fillId="0" borderId="0" xfId="0" applyFont="1" applyBorder="1" applyAlignment="1">
      <alignment horizontal="center" vertical="center" wrapText="1"/>
    </xf>
  </cellXfs>
  <cellStyles count="131">
    <cellStyle name="20% - Ênfase1" xfId="28" builtinId="30" customBuiltin="1"/>
    <cellStyle name="20% - Ênfase1 2" xfId="62"/>
    <cellStyle name="20% - Ênfase1 2 2" xfId="101"/>
    <cellStyle name="20% - Ênfase1 3" xfId="82"/>
    <cellStyle name="20% - Ênfase2" xfId="32" builtinId="34" customBuiltin="1"/>
    <cellStyle name="20% - Ênfase2 2" xfId="63"/>
    <cellStyle name="20% - Ênfase2 2 2" xfId="102"/>
    <cellStyle name="20% - Ênfase2 3" xfId="84"/>
    <cellStyle name="20% - Ênfase3" xfId="36" builtinId="38" customBuiltin="1"/>
    <cellStyle name="20% - Ênfase3 2" xfId="64"/>
    <cellStyle name="20% - Ênfase3 2 2" xfId="103"/>
    <cellStyle name="20% - Ênfase3 3" xfId="86"/>
    <cellStyle name="20% - Ênfase4" xfId="40" builtinId="42" customBuiltin="1"/>
    <cellStyle name="20% - Ênfase4 2" xfId="65"/>
    <cellStyle name="20% - Ênfase4 2 2" xfId="104"/>
    <cellStyle name="20% - Ênfase4 3" xfId="88"/>
    <cellStyle name="20% - Ênfase5" xfId="44" builtinId="46" customBuiltin="1"/>
    <cellStyle name="20% - Ênfase5 2" xfId="66"/>
    <cellStyle name="20% - Ênfase5 2 2" xfId="105"/>
    <cellStyle name="20% - Ênfase5 3" xfId="90"/>
    <cellStyle name="20% - Ênfase6" xfId="48" builtinId="50" customBuiltin="1"/>
    <cellStyle name="20% - Ênfase6 2" xfId="67"/>
    <cellStyle name="20% - Ênfase6 2 2" xfId="106"/>
    <cellStyle name="20% - Ênfase6 3" xfId="92"/>
    <cellStyle name="40% - Ênfase1" xfId="29" builtinId="31" customBuiltin="1"/>
    <cellStyle name="40% - Ênfase1 2" xfId="68"/>
    <cellStyle name="40% - Ênfase1 2 2" xfId="107"/>
    <cellStyle name="40% - Ênfase1 3" xfId="83"/>
    <cellStyle name="40% - Ênfase2" xfId="33" builtinId="35" customBuiltin="1"/>
    <cellStyle name="40% - Ênfase2 2" xfId="69"/>
    <cellStyle name="40% - Ênfase2 2 2" xfId="108"/>
    <cellStyle name="40% - Ênfase2 3" xfId="85"/>
    <cellStyle name="40% - Ênfase3" xfId="37" builtinId="39" customBuiltin="1"/>
    <cellStyle name="40% - Ênfase3 2" xfId="70"/>
    <cellStyle name="40% - Ênfase3 2 2" xfId="109"/>
    <cellStyle name="40% - Ênfase3 3" xfId="87"/>
    <cellStyle name="40% - Ênfase4" xfId="41" builtinId="43" customBuiltin="1"/>
    <cellStyle name="40% - Ênfase4 2" xfId="71"/>
    <cellStyle name="40% - Ênfase4 2 2" xfId="110"/>
    <cellStyle name="40% - Ênfase4 3" xfId="89"/>
    <cellStyle name="40% - Ênfase5" xfId="45" builtinId="47" customBuiltin="1"/>
    <cellStyle name="40% - Ênfase5 2" xfId="72"/>
    <cellStyle name="40% - Ênfase5 2 2" xfId="111"/>
    <cellStyle name="40% - Ênfase5 3" xfId="91"/>
    <cellStyle name="40% - Ênfase6" xfId="49" builtinId="51" customBuiltin="1"/>
    <cellStyle name="40% - Ênfase6 2" xfId="73"/>
    <cellStyle name="40% - Ênfase6 2 2" xfId="112"/>
    <cellStyle name="40% - Ênfase6 3" xfId="93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6" builtinId="26" customBuiltin="1"/>
    <cellStyle name="Cálculo" xfId="21" builtinId="22" customBuiltin="1"/>
    <cellStyle name="Célula de Verificação" xfId="23" builtinId="23" customBuiltin="1"/>
    <cellStyle name="Célula Vinculada" xfId="22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9" builtinId="20" customBuiltin="1"/>
    <cellStyle name="Estilo 1" xfId="128"/>
    <cellStyle name="Incorreto" xfId="17" builtinId="27" customBuiltin="1"/>
    <cellStyle name="Moeda" xfId="2" builtinId="4"/>
    <cellStyle name="Moeda 2" xfId="7"/>
    <cellStyle name="Moeda 3" xfId="52"/>
    <cellStyle name="Moeda 3 2" xfId="95"/>
    <cellStyle name="Moeda 4" xfId="74"/>
    <cellStyle name="Moeda 4 2" xfId="113"/>
    <cellStyle name="Neutra" xfId="18" builtinId="28" customBuiltin="1"/>
    <cellStyle name="Normal" xfId="0" builtinId="0"/>
    <cellStyle name="Normal 2" xfId="6"/>
    <cellStyle name="Normal 2 2" xfId="53"/>
    <cellStyle name="Normal 2 3" xfId="119"/>
    <cellStyle name="Normal 3" xfId="8"/>
    <cellStyle name="Normal 4" xfId="9"/>
    <cellStyle name="Normal 4 2" xfId="54"/>
    <cellStyle name="Normal 4 3" xfId="80"/>
    <cellStyle name="Normal 4 4" xfId="120"/>
    <cellStyle name="Normal 5" xfId="55"/>
    <cellStyle name="Normal 5 2" xfId="75"/>
    <cellStyle name="Normal 5 2 2" xfId="114"/>
    <cellStyle name="Normal 5 3" xfId="96"/>
    <cellStyle name="Normal 6" xfId="51"/>
    <cellStyle name="Normal 6 2" xfId="94"/>
    <cellStyle name="Normal 6 3" xfId="121"/>
    <cellStyle name="Normal 7" xfId="61"/>
    <cellStyle name="Normal 7 2" xfId="100"/>
    <cellStyle name="Normal 8" xfId="118"/>
    <cellStyle name="Normal 9" xfId="129"/>
    <cellStyle name="Nota 2" xfId="56"/>
    <cellStyle name="Nota 2 2" xfId="97"/>
    <cellStyle name="Nota 3" xfId="76"/>
    <cellStyle name="Nota 3 2" xfId="115"/>
    <cellStyle name="Porcentagem" xfId="3" builtinId="5"/>
    <cellStyle name="Porcentagem 2" xfId="10"/>
    <cellStyle name="Porcentagem 2 2" xfId="58"/>
    <cellStyle name="Porcentagem 2 3" xfId="81"/>
    <cellStyle name="Porcentagem 2 4" xfId="122"/>
    <cellStyle name="Porcentagem 3" xfId="57"/>
    <cellStyle name="Porcentagem 3 2" xfId="98"/>
    <cellStyle name="Porcentagem 4" xfId="77"/>
    <cellStyle name="Porcentagem 4 2" xfId="116"/>
    <cellStyle name="Saída" xfId="20" builtinId="21" customBuiltin="1"/>
    <cellStyle name="Separador de milhares 2" xfId="123"/>
    <cellStyle name="Separador de milhares 3" xfId="124"/>
    <cellStyle name="Separador de milhares 4" xfId="125"/>
    <cellStyle name="Texto de Aviso" xfId="24" builtinId="11" customBuiltin="1"/>
    <cellStyle name="Texto Explicativo" xfId="25" builtinId="53" customBuiltin="1"/>
    <cellStyle name="Título" xfId="11" builtinId="15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otal" xfId="26" builtinId="25" customBuiltin="1"/>
    <cellStyle name="Vírgula" xfId="1" builtinId="3"/>
    <cellStyle name="Vírgula 2" xfId="4"/>
    <cellStyle name="Vírgula 2 2" xfId="79"/>
    <cellStyle name="Vírgula 2 3" xfId="126"/>
    <cellStyle name="Vírgula 3" xfId="5"/>
    <cellStyle name="Vírgula 4" xfId="60"/>
    <cellStyle name="Vírgula 5" xfId="59"/>
    <cellStyle name="Vírgula 5 2" xfId="99"/>
    <cellStyle name="Vírgula 6" xfId="78"/>
    <cellStyle name="Vírgula 6 2" xfId="117"/>
    <cellStyle name="Vírgula 7" xfId="127"/>
    <cellStyle name="Vírgula 8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7"/>
  <sheetViews>
    <sheetView showWhiteSpace="0" topLeftCell="A19" zoomScaleNormal="100" zoomScaleSheetLayoutView="100" zoomScalePageLayoutView="70" workbookViewId="0">
      <selection activeCell="K151" sqref="K151"/>
    </sheetView>
  </sheetViews>
  <sheetFormatPr defaultRowHeight="15"/>
  <cols>
    <col min="1" max="1" width="11" style="4" customWidth="1"/>
    <col min="2" max="2" width="15.42578125" style="4" customWidth="1"/>
    <col min="3" max="3" width="66.5703125" style="10" customWidth="1"/>
    <col min="4" max="4" width="9.28515625" style="4" customWidth="1"/>
    <col min="5" max="5" width="12.28515625" style="150" bestFit="1" customWidth="1"/>
    <col min="6" max="6" width="13.7109375" style="150" bestFit="1" customWidth="1"/>
    <col min="7" max="7" width="17.85546875" style="188" bestFit="1" customWidth="1"/>
    <col min="8" max="8" width="11.140625" style="6" customWidth="1"/>
    <col min="9" max="9" width="13.140625" style="6" bestFit="1" customWidth="1"/>
    <col min="10" max="10" width="12.7109375" style="198" customWidth="1"/>
    <col min="11" max="16384" width="9.140625" style="6"/>
  </cols>
  <sheetData>
    <row r="2" spans="1:9">
      <c r="A2" s="15"/>
      <c r="B2" s="16"/>
      <c r="C2" s="149" t="s">
        <v>419</v>
      </c>
      <c r="D2" s="17"/>
      <c r="E2" s="152"/>
      <c r="F2" s="152"/>
      <c r="G2" s="153"/>
      <c r="H2" s="12"/>
    </row>
    <row r="3" spans="1:9" ht="9" customHeight="1">
      <c r="A3" s="15"/>
      <c r="B3" s="16"/>
      <c r="C3" s="149"/>
      <c r="D3" s="17"/>
      <c r="E3" s="152"/>
      <c r="F3" s="152"/>
      <c r="G3" s="153"/>
      <c r="H3" s="12"/>
    </row>
    <row r="4" spans="1:9">
      <c r="A4" s="209" t="s">
        <v>260</v>
      </c>
      <c r="B4" s="209"/>
      <c r="C4" s="210" t="s">
        <v>329</v>
      </c>
      <c r="D4" s="210"/>
      <c r="E4" s="210"/>
      <c r="F4" s="210"/>
      <c r="G4" s="210"/>
      <c r="I4" s="196"/>
    </row>
    <row r="5" spans="1:9">
      <c r="A5" s="209" t="s">
        <v>261</v>
      </c>
      <c r="B5" s="209"/>
      <c r="C5" s="210" t="s">
        <v>330</v>
      </c>
      <c r="D5" s="210"/>
      <c r="E5" s="210"/>
      <c r="F5" s="210"/>
      <c r="G5" s="210"/>
      <c r="H5" s="12"/>
    </row>
    <row r="6" spans="1:9" hidden="1">
      <c r="A6" s="15"/>
      <c r="B6" s="18"/>
      <c r="C6" s="13"/>
      <c r="D6" s="15"/>
      <c r="E6" s="154"/>
      <c r="F6" s="154"/>
      <c r="G6" s="155"/>
      <c r="H6" s="12"/>
    </row>
    <row r="7" spans="1:9">
      <c r="A7" s="211" t="s">
        <v>417</v>
      </c>
      <c r="B7" s="211"/>
      <c r="C7" s="211"/>
      <c r="D7" s="211"/>
      <c r="E7" s="211"/>
      <c r="F7" s="211"/>
      <c r="G7" s="211"/>
      <c r="H7" s="12"/>
    </row>
    <row r="8" spans="1:9" ht="9.75" customHeight="1" thickBot="1">
      <c r="A8" s="15"/>
      <c r="B8" s="16"/>
      <c r="C8" s="12"/>
      <c r="D8" s="17"/>
      <c r="E8" s="152"/>
      <c r="F8" s="152"/>
      <c r="G8" s="153"/>
      <c r="H8" s="12"/>
    </row>
    <row r="9" spans="1:9" ht="26.25" thickBot="1">
      <c r="A9" s="19" t="s">
        <v>197</v>
      </c>
      <c r="B9" s="20" t="s">
        <v>418</v>
      </c>
      <c r="C9" s="21" t="s">
        <v>198</v>
      </c>
      <c r="D9" s="21" t="s">
        <v>199</v>
      </c>
      <c r="E9" s="156" t="s">
        <v>200</v>
      </c>
      <c r="F9" s="156" t="s">
        <v>201</v>
      </c>
      <c r="G9" s="157" t="s">
        <v>202</v>
      </c>
      <c r="H9" s="22" t="s">
        <v>203</v>
      </c>
    </row>
    <row r="10" spans="1:9">
      <c r="A10" s="23"/>
      <c r="B10" s="24"/>
      <c r="C10" s="25"/>
      <c r="D10" s="26"/>
      <c r="E10" s="158"/>
      <c r="F10" s="158"/>
      <c r="G10" s="159"/>
      <c r="H10" s="27"/>
    </row>
    <row r="11" spans="1:9">
      <c r="A11" s="28" t="s">
        <v>204</v>
      </c>
      <c r="B11" s="29"/>
      <c r="C11" s="190" t="s">
        <v>205</v>
      </c>
      <c r="D11" s="30"/>
      <c r="E11" s="160"/>
      <c r="F11" s="161"/>
      <c r="G11" s="162">
        <f>SUM(G12:G17)</f>
        <v>0</v>
      </c>
      <c r="H11" s="31" t="e">
        <f>G11/$G$152</f>
        <v>#DIV/0!</v>
      </c>
    </row>
    <row r="12" spans="1:9" ht="38.25">
      <c r="A12" s="134" t="s">
        <v>206</v>
      </c>
      <c r="B12" s="133" t="s">
        <v>269</v>
      </c>
      <c r="C12" s="191" t="s">
        <v>270</v>
      </c>
      <c r="D12" s="34" t="s">
        <v>0</v>
      </c>
      <c r="E12" s="164">
        <v>1</v>
      </c>
      <c r="F12" s="164"/>
      <c r="G12" s="164">
        <f t="shared" ref="G12" si="0">ROUND($E12*F12,2)</f>
        <v>0</v>
      </c>
      <c r="H12" s="35"/>
    </row>
    <row r="13" spans="1:9">
      <c r="A13" s="134" t="s">
        <v>207</v>
      </c>
      <c r="B13" s="53" t="s">
        <v>247</v>
      </c>
      <c r="C13" s="191" t="s">
        <v>3</v>
      </c>
      <c r="D13" s="34" t="s">
        <v>0</v>
      </c>
      <c r="E13" s="164">
        <v>2</v>
      </c>
      <c r="F13" s="164"/>
      <c r="G13" s="164">
        <f t="shared" ref="G13:G15" si="1">ROUND($E13*F13,2)</f>
        <v>0</v>
      </c>
      <c r="H13" s="35"/>
    </row>
    <row r="14" spans="1:9">
      <c r="A14" s="134" t="s">
        <v>208</v>
      </c>
      <c r="B14" s="53" t="s">
        <v>248</v>
      </c>
      <c r="C14" s="191" t="s">
        <v>1</v>
      </c>
      <c r="D14" s="34" t="s">
        <v>0</v>
      </c>
      <c r="E14" s="164">
        <v>2</v>
      </c>
      <c r="F14" s="164"/>
      <c r="G14" s="164">
        <f t="shared" si="1"/>
        <v>0</v>
      </c>
      <c r="H14" s="35"/>
    </row>
    <row r="15" spans="1:9">
      <c r="A15" s="134" t="s">
        <v>209</v>
      </c>
      <c r="B15" s="53" t="s">
        <v>249</v>
      </c>
      <c r="C15" s="191" t="s">
        <v>2</v>
      </c>
      <c r="D15" s="34" t="s">
        <v>0</v>
      </c>
      <c r="E15" s="164">
        <v>5</v>
      </c>
      <c r="F15" s="164"/>
      <c r="G15" s="164">
        <f t="shared" si="1"/>
        <v>0</v>
      </c>
      <c r="H15" s="35"/>
    </row>
    <row r="16" spans="1:9">
      <c r="A16" s="134" t="s">
        <v>210</v>
      </c>
      <c r="B16" s="201" t="s">
        <v>253</v>
      </c>
      <c r="C16" s="191" t="s">
        <v>388</v>
      </c>
      <c r="D16" s="34" t="s">
        <v>255</v>
      </c>
      <c r="E16" s="164">
        <v>1</v>
      </c>
      <c r="F16" s="164"/>
      <c r="G16" s="164">
        <f t="shared" ref="G16" si="2">ROUND($E16*F16,2)</f>
        <v>0</v>
      </c>
      <c r="H16" s="35"/>
    </row>
    <row r="17" spans="1:8">
      <c r="A17" s="32"/>
      <c r="B17" s="133"/>
      <c r="C17" s="191"/>
      <c r="D17" s="34"/>
      <c r="E17" s="163"/>
      <c r="F17" s="151"/>
      <c r="G17" s="164"/>
      <c r="H17" s="35"/>
    </row>
    <row r="18" spans="1:8">
      <c r="A18" s="28" t="s">
        <v>211</v>
      </c>
      <c r="B18" s="55"/>
      <c r="C18" s="190" t="s">
        <v>212</v>
      </c>
      <c r="D18" s="38"/>
      <c r="E18" s="160"/>
      <c r="F18" s="166"/>
      <c r="G18" s="162">
        <f>SUM(G19:G28)</f>
        <v>0</v>
      </c>
      <c r="H18" s="31" t="e">
        <f>G18/$G$152</f>
        <v>#DIV/0!</v>
      </c>
    </row>
    <row r="19" spans="1:8" ht="25.5">
      <c r="A19" s="32" t="s">
        <v>213</v>
      </c>
      <c r="B19" s="60" t="s">
        <v>9</v>
      </c>
      <c r="C19" s="191" t="s">
        <v>10</v>
      </c>
      <c r="D19" s="34" t="s">
        <v>8</v>
      </c>
      <c r="E19" s="164">
        <v>12</v>
      </c>
      <c r="F19" s="164"/>
      <c r="G19" s="164">
        <f t="shared" ref="G19:G26" si="3">ROUND($E19*F19,2)</f>
        <v>0</v>
      </c>
      <c r="H19" s="35"/>
    </row>
    <row r="20" spans="1:8" ht="38.25">
      <c r="A20" s="134" t="s">
        <v>287</v>
      </c>
      <c r="B20" s="60" t="s">
        <v>11</v>
      </c>
      <c r="C20" s="191" t="s">
        <v>12</v>
      </c>
      <c r="D20" s="34" t="s">
        <v>8</v>
      </c>
      <c r="E20" s="164">
        <v>12</v>
      </c>
      <c r="F20" s="164"/>
      <c r="G20" s="164">
        <f t="shared" si="3"/>
        <v>0</v>
      </c>
      <c r="H20" s="35"/>
    </row>
    <row r="21" spans="1:8">
      <c r="A21" s="134" t="s">
        <v>288</v>
      </c>
      <c r="B21" s="56" t="s">
        <v>13</v>
      </c>
      <c r="C21" s="191" t="s">
        <v>262</v>
      </c>
      <c r="D21" s="34" t="s">
        <v>8</v>
      </c>
      <c r="E21" s="164">
        <v>12</v>
      </c>
      <c r="F21" s="164"/>
      <c r="G21" s="164">
        <f t="shared" si="3"/>
        <v>0</v>
      </c>
      <c r="H21" s="35"/>
    </row>
    <row r="22" spans="1:8">
      <c r="A22" s="134" t="s">
        <v>326</v>
      </c>
      <c r="B22" s="56" t="s">
        <v>14</v>
      </c>
      <c r="C22" s="191" t="s">
        <v>15</v>
      </c>
      <c r="D22" s="34" t="s">
        <v>4</v>
      </c>
      <c r="E22" s="164">
        <v>60</v>
      </c>
      <c r="F22" s="164"/>
      <c r="G22" s="164">
        <f t="shared" si="3"/>
        <v>0</v>
      </c>
      <c r="H22" s="35"/>
    </row>
    <row r="23" spans="1:8">
      <c r="A23" s="134" t="s">
        <v>327</v>
      </c>
      <c r="B23" s="56" t="s">
        <v>16</v>
      </c>
      <c r="C23" s="191" t="s">
        <v>17</v>
      </c>
      <c r="D23" s="34" t="s">
        <v>4</v>
      </c>
      <c r="E23" s="164">
        <v>24</v>
      </c>
      <c r="F23" s="164"/>
      <c r="G23" s="164">
        <f t="shared" si="3"/>
        <v>0</v>
      </c>
      <c r="H23" s="35"/>
    </row>
    <row r="24" spans="1:8" ht="25.5" customHeight="1">
      <c r="A24" s="134" t="s">
        <v>328</v>
      </c>
      <c r="B24" s="57" t="s">
        <v>18</v>
      </c>
      <c r="C24" s="191" t="s">
        <v>273</v>
      </c>
      <c r="D24" s="34" t="s">
        <v>4</v>
      </c>
      <c r="E24" s="164">
        <v>100</v>
      </c>
      <c r="F24" s="164"/>
      <c r="G24" s="164">
        <f t="shared" si="3"/>
        <v>0</v>
      </c>
      <c r="H24" s="35"/>
    </row>
    <row r="25" spans="1:8">
      <c r="A25" s="134" t="s">
        <v>289</v>
      </c>
      <c r="B25" s="56" t="s">
        <v>19</v>
      </c>
      <c r="C25" s="191" t="s">
        <v>20</v>
      </c>
      <c r="D25" s="34" t="s">
        <v>4</v>
      </c>
      <c r="E25" s="164">
        <v>30</v>
      </c>
      <c r="F25" s="164"/>
      <c r="G25" s="164">
        <f t="shared" si="3"/>
        <v>0</v>
      </c>
      <c r="H25" s="35"/>
    </row>
    <row r="26" spans="1:8" ht="25.5">
      <c r="A26" s="134" t="s">
        <v>290</v>
      </c>
      <c r="B26" s="202" t="s">
        <v>254</v>
      </c>
      <c r="C26" s="191" t="s">
        <v>416</v>
      </c>
      <c r="D26" s="135" t="s">
        <v>401</v>
      </c>
      <c r="E26" s="164">
        <v>1</v>
      </c>
      <c r="F26" s="164"/>
      <c r="G26" s="164">
        <f t="shared" si="3"/>
        <v>0</v>
      </c>
      <c r="H26" s="136"/>
    </row>
    <row r="27" spans="1:8">
      <c r="A27" s="134" t="s">
        <v>392</v>
      </c>
      <c r="B27" s="202" t="s">
        <v>400</v>
      </c>
      <c r="C27" s="191" t="s">
        <v>402</v>
      </c>
      <c r="D27" s="135" t="s">
        <v>401</v>
      </c>
      <c r="E27" s="164">
        <v>1</v>
      </c>
      <c r="F27" s="164"/>
      <c r="G27" s="164">
        <f>ROUND($E27*F27,2)</f>
        <v>0</v>
      </c>
      <c r="H27" s="136"/>
    </row>
    <row r="28" spans="1:8">
      <c r="A28" s="32"/>
      <c r="B28" s="60"/>
      <c r="C28" s="191"/>
      <c r="D28" s="34"/>
      <c r="E28" s="167"/>
      <c r="F28" s="151"/>
      <c r="G28" s="164"/>
      <c r="H28" s="35"/>
    </row>
    <row r="29" spans="1:8">
      <c r="A29" s="28" t="s">
        <v>214</v>
      </c>
      <c r="B29" s="55"/>
      <c r="C29" s="190" t="s">
        <v>215</v>
      </c>
      <c r="D29" s="38"/>
      <c r="E29" s="160"/>
      <c r="F29" s="166"/>
      <c r="G29" s="162">
        <f>SUM(G30:G57)</f>
        <v>0</v>
      </c>
      <c r="H29" s="31" t="e">
        <f>G29/$G$152</f>
        <v>#DIV/0!</v>
      </c>
    </row>
    <row r="30" spans="1:8">
      <c r="A30" s="32" t="s">
        <v>291</v>
      </c>
      <c r="B30" s="56" t="s">
        <v>21</v>
      </c>
      <c r="C30" s="191" t="s">
        <v>22</v>
      </c>
      <c r="D30" s="34" t="s">
        <v>6</v>
      </c>
      <c r="E30" s="164">
        <v>7.5</v>
      </c>
      <c r="F30" s="164"/>
      <c r="G30" s="164">
        <f t="shared" ref="G30:G56" si="4">ROUND($E30*F30,2)</f>
        <v>0</v>
      </c>
      <c r="H30" s="35"/>
    </row>
    <row r="31" spans="1:8">
      <c r="A31" s="134" t="s">
        <v>292</v>
      </c>
      <c r="B31" s="56" t="s">
        <v>23</v>
      </c>
      <c r="C31" s="191" t="s">
        <v>24</v>
      </c>
      <c r="D31" s="34" t="s">
        <v>6</v>
      </c>
      <c r="E31" s="164">
        <v>6</v>
      </c>
      <c r="F31" s="164"/>
      <c r="G31" s="164">
        <f t="shared" si="4"/>
        <v>0</v>
      </c>
      <c r="H31" s="35"/>
    </row>
    <row r="32" spans="1:8" ht="25.5">
      <c r="A32" s="134" t="s">
        <v>293</v>
      </c>
      <c r="B32" s="56" t="s">
        <v>25</v>
      </c>
      <c r="C32" s="191" t="s">
        <v>26</v>
      </c>
      <c r="D32" s="34" t="s">
        <v>6</v>
      </c>
      <c r="E32" s="164">
        <v>10</v>
      </c>
      <c r="F32" s="164"/>
      <c r="G32" s="164">
        <f t="shared" si="4"/>
        <v>0</v>
      </c>
      <c r="H32" s="35"/>
    </row>
    <row r="33" spans="1:8">
      <c r="A33" s="134" t="s">
        <v>294</v>
      </c>
      <c r="B33" s="56" t="s">
        <v>27</v>
      </c>
      <c r="C33" s="191" t="s">
        <v>28</v>
      </c>
      <c r="D33" s="34" t="s">
        <v>4</v>
      </c>
      <c r="E33" s="164">
        <v>15</v>
      </c>
      <c r="F33" s="164"/>
      <c r="G33" s="164">
        <f t="shared" si="4"/>
        <v>0</v>
      </c>
      <c r="H33" s="35"/>
    </row>
    <row r="34" spans="1:8" ht="25.5">
      <c r="A34" s="134" t="s">
        <v>295</v>
      </c>
      <c r="B34" s="56" t="s">
        <v>29</v>
      </c>
      <c r="C34" s="191" t="s">
        <v>30</v>
      </c>
      <c r="D34" s="34" t="s">
        <v>4</v>
      </c>
      <c r="E34" s="164">
        <v>15</v>
      </c>
      <c r="F34" s="164"/>
      <c r="G34" s="164">
        <f t="shared" si="4"/>
        <v>0</v>
      </c>
      <c r="H34" s="35"/>
    </row>
    <row r="35" spans="1:8">
      <c r="A35" s="134" t="s">
        <v>296</v>
      </c>
      <c r="B35" s="56" t="s">
        <v>32</v>
      </c>
      <c r="C35" s="191" t="s">
        <v>33</v>
      </c>
      <c r="D35" s="34" t="s">
        <v>4</v>
      </c>
      <c r="E35" s="164">
        <v>2</v>
      </c>
      <c r="F35" s="164"/>
      <c r="G35" s="164">
        <f t="shared" si="4"/>
        <v>0</v>
      </c>
      <c r="H35" s="35"/>
    </row>
    <row r="36" spans="1:8">
      <c r="A36" s="134" t="s">
        <v>297</v>
      </c>
      <c r="B36" s="56" t="s">
        <v>34</v>
      </c>
      <c r="C36" s="191" t="s">
        <v>35</v>
      </c>
      <c r="D36" s="34" t="s">
        <v>0</v>
      </c>
      <c r="E36" s="164">
        <v>1</v>
      </c>
      <c r="F36" s="164"/>
      <c r="G36" s="164">
        <f t="shared" si="4"/>
        <v>0</v>
      </c>
      <c r="H36" s="35"/>
    </row>
    <row r="37" spans="1:8" ht="25.5">
      <c r="A37" s="134" t="s">
        <v>298</v>
      </c>
      <c r="B37" s="56" t="s">
        <v>36</v>
      </c>
      <c r="C37" s="191" t="s">
        <v>37</v>
      </c>
      <c r="D37" s="34" t="s">
        <v>0</v>
      </c>
      <c r="E37" s="164">
        <v>4</v>
      </c>
      <c r="F37" s="164"/>
      <c r="G37" s="164">
        <f t="shared" si="4"/>
        <v>0</v>
      </c>
      <c r="H37" s="35"/>
    </row>
    <row r="38" spans="1:8">
      <c r="A38" s="134" t="s">
        <v>299</v>
      </c>
      <c r="B38" s="56" t="s">
        <v>38</v>
      </c>
      <c r="C38" s="191" t="s">
        <v>39</v>
      </c>
      <c r="D38" s="34" t="s">
        <v>0</v>
      </c>
      <c r="E38" s="164">
        <v>8</v>
      </c>
      <c r="F38" s="164"/>
      <c r="G38" s="164">
        <f t="shared" si="4"/>
        <v>0</v>
      </c>
      <c r="H38" s="35"/>
    </row>
    <row r="39" spans="1:8">
      <c r="A39" s="134" t="s">
        <v>300</v>
      </c>
      <c r="B39" s="56" t="s">
        <v>40</v>
      </c>
      <c r="C39" s="191" t="s">
        <v>41</v>
      </c>
      <c r="D39" s="34" t="s">
        <v>5</v>
      </c>
      <c r="E39" s="164">
        <v>30</v>
      </c>
      <c r="F39" s="164"/>
      <c r="G39" s="164">
        <f t="shared" si="4"/>
        <v>0</v>
      </c>
      <c r="H39" s="35"/>
    </row>
    <row r="40" spans="1:8">
      <c r="A40" s="134" t="s">
        <v>301</v>
      </c>
      <c r="B40" s="56" t="s">
        <v>42</v>
      </c>
      <c r="C40" s="191" t="s">
        <v>43</v>
      </c>
      <c r="D40" s="34" t="s">
        <v>5</v>
      </c>
      <c r="E40" s="164">
        <v>50</v>
      </c>
      <c r="F40" s="164"/>
      <c r="G40" s="164">
        <f t="shared" si="4"/>
        <v>0</v>
      </c>
      <c r="H40" s="35"/>
    </row>
    <row r="41" spans="1:8" ht="25.5">
      <c r="A41" s="134" t="s">
        <v>302</v>
      </c>
      <c r="B41" s="56" t="s">
        <v>44</v>
      </c>
      <c r="C41" s="191" t="s">
        <v>45</v>
      </c>
      <c r="D41" s="34" t="s">
        <v>0</v>
      </c>
      <c r="E41" s="164">
        <v>1</v>
      </c>
      <c r="F41" s="164"/>
      <c r="G41" s="164">
        <f t="shared" si="4"/>
        <v>0</v>
      </c>
      <c r="H41" s="35"/>
    </row>
    <row r="42" spans="1:8">
      <c r="A42" s="134" t="s">
        <v>303</v>
      </c>
      <c r="B42" s="56" t="s">
        <v>46</v>
      </c>
      <c r="C42" s="191" t="s">
        <v>47</v>
      </c>
      <c r="D42" s="34" t="s">
        <v>0</v>
      </c>
      <c r="E42" s="164">
        <v>2</v>
      </c>
      <c r="F42" s="164"/>
      <c r="G42" s="164">
        <f t="shared" si="4"/>
        <v>0</v>
      </c>
      <c r="H42" s="35"/>
    </row>
    <row r="43" spans="1:8">
      <c r="A43" s="134" t="s">
        <v>304</v>
      </c>
      <c r="B43" s="56" t="s">
        <v>48</v>
      </c>
      <c r="C43" s="191" t="s">
        <v>49</v>
      </c>
      <c r="D43" s="34" t="s">
        <v>0</v>
      </c>
      <c r="E43" s="164">
        <v>1</v>
      </c>
      <c r="F43" s="164"/>
      <c r="G43" s="164">
        <f t="shared" si="4"/>
        <v>0</v>
      </c>
      <c r="H43" s="35"/>
    </row>
    <row r="44" spans="1:8">
      <c r="A44" s="134" t="s">
        <v>305</v>
      </c>
      <c r="B44" s="56" t="s">
        <v>50</v>
      </c>
      <c r="C44" s="191" t="s">
        <v>51</v>
      </c>
      <c r="D44" s="34" t="s">
        <v>0</v>
      </c>
      <c r="E44" s="164">
        <v>1</v>
      </c>
      <c r="F44" s="164"/>
      <c r="G44" s="164">
        <f t="shared" si="4"/>
        <v>0</v>
      </c>
      <c r="H44" s="35"/>
    </row>
    <row r="45" spans="1:8" ht="25.5">
      <c r="A45" s="134" t="s">
        <v>306</v>
      </c>
      <c r="B45" s="56" t="s">
        <v>52</v>
      </c>
      <c r="C45" s="191" t="s">
        <v>53</v>
      </c>
      <c r="D45" s="34" t="s">
        <v>0</v>
      </c>
      <c r="E45" s="164">
        <v>5</v>
      </c>
      <c r="F45" s="164"/>
      <c r="G45" s="164">
        <f t="shared" si="4"/>
        <v>0</v>
      </c>
      <c r="H45" s="35"/>
    </row>
    <row r="46" spans="1:8">
      <c r="A46" s="134" t="s">
        <v>307</v>
      </c>
      <c r="B46" s="56" t="s">
        <v>54</v>
      </c>
      <c r="C46" s="191" t="s">
        <v>55</v>
      </c>
      <c r="D46" s="34" t="s">
        <v>0</v>
      </c>
      <c r="E46" s="164">
        <v>1</v>
      </c>
      <c r="F46" s="164"/>
      <c r="G46" s="164">
        <f t="shared" si="4"/>
        <v>0</v>
      </c>
      <c r="H46" s="35"/>
    </row>
    <row r="47" spans="1:8">
      <c r="A47" s="134" t="s">
        <v>308</v>
      </c>
      <c r="B47" s="56" t="s">
        <v>56</v>
      </c>
      <c r="C47" s="191" t="s">
        <v>57</v>
      </c>
      <c r="D47" s="34" t="s">
        <v>0</v>
      </c>
      <c r="E47" s="164">
        <v>1</v>
      </c>
      <c r="F47" s="164"/>
      <c r="G47" s="164">
        <f t="shared" si="4"/>
        <v>0</v>
      </c>
      <c r="H47" s="35"/>
    </row>
    <row r="48" spans="1:8">
      <c r="A48" s="134" t="s">
        <v>309</v>
      </c>
      <c r="B48" s="56" t="s">
        <v>58</v>
      </c>
      <c r="C48" s="191" t="s">
        <v>59</v>
      </c>
      <c r="D48" s="34" t="s">
        <v>0</v>
      </c>
      <c r="E48" s="164">
        <v>2</v>
      </c>
      <c r="F48" s="164"/>
      <c r="G48" s="164">
        <f t="shared" si="4"/>
        <v>0</v>
      </c>
      <c r="H48" s="35"/>
    </row>
    <row r="49" spans="1:12">
      <c r="A49" s="134" t="s">
        <v>310</v>
      </c>
      <c r="B49" s="56" t="s">
        <v>60</v>
      </c>
      <c r="C49" s="191" t="s">
        <v>61</v>
      </c>
      <c r="D49" s="34" t="s">
        <v>0</v>
      </c>
      <c r="E49" s="164">
        <v>3</v>
      </c>
      <c r="F49" s="164"/>
      <c r="G49" s="164">
        <f t="shared" si="4"/>
        <v>0</v>
      </c>
      <c r="H49" s="35"/>
    </row>
    <row r="50" spans="1:12" ht="25.5">
      <c r="A50" s="134" t="s">
        <v>311</v>
      </c>
      <c r="B50" s="56" t="s">
        <v>62</v>
      </c>
      <c r="C50" s="191" t="s">
        <v>63</v>
      </c>
      <c r="D50" s="34" t="s">
        <v>0</v>
      </c>
      <c r="E50" s="164">
        <v>3</v>
      </c>
      <c r="F50" s="164"/>
      <c r="G50" s="164">
        <f t="shared" si="4"/>
        <v>0</v>
      </c>
      <c r="H50" s="35"/>
    </row>
    <row r="51" spans="1:12">
      <c r="A51" s="134" t="s">
        <v>312</v>
      </c>
      <c r="B51" s="56" t="s">
        <v>64</v>
      </c>
      <c r="C51" s="191" t="s">
        <v>65</v>
      </c>
      <c r="D51" s="34" t="s">
        <v>0</v>
      </c>
      <c r="E51" s="164">
        <v>12</v>
      </c>
      <c r="F51" s="164"/>
      <c r="G51" s="164">
        <f t="shared" si="4"/>
        <v>0</v>
      </c>
      <c r="H51" s="35"/>
    </row>
    <row r="52" spans="1:12" ht="25.5">
      <c r="A52" s="134" t="s">
        <v>313</v>
      </c>
      <c r="B52" s="56" t="s">
        <v>66</v>
      </c>
      <c r="C52" s="191" t="s">
        <v>67</v>
      </c>
      <c r="D52" s="34" t="s">
        <v>5</v>
      </c>
      <c r="E52" s="164">
        <v>100</v>
      </c>
      <c r="F52" s="164"/>
      <c r="G52" s="164">
        <f t="shared" si="4"/>
        <v>0</v>
      </c>
      <c r="H52" s="35"/>
      <c r="L52" s="11"/>
    </row>
    <row r="53" spans="1:12" ht="25.5">
      <c r="A53" s="134" t="s">
        <v>314</v>
      </c>
      <c r="B53" s="56" t="s">
        <v>68</v>
      </c>
      <c r="C53" s="191" t="s">
        <v>69</v>
      </c>
      <c r="D53" s="34" t="s">
        <v>5</v>
      </c>
      <c r="E53" s="164">
        <v>50</v>
      </c>
      <c r="F53" s="164"/>
      <c r="G53" s="164">
        <f t="shared" si="4"/>
        <v>0</v>
      </c>
      <c r="H53" s="35"/>
      <c r="L53" s="11"/>
    </row>
    <row r="54" spans="1:12" ht="25.5">
      <c r="A54" s="134" t="s">
        <v>315</v>
      </c>
      <c r="B54" s="56" t="s">
        <v>70</v>
      </c>
      <c r="C54" s="191" t="s">
        <v>71</v>
      </c>
      <c r="D54" s="34" t="s">
        <v>5</v>
      </c>
      <c r="E54" s="164">
        <v>75</v>
      </c>
      <c r="F54" s="164"/>
      <c r="G54" s="164">
        <f t="shared" si="4"/>
        <v>0</v>
      </c>
      <c r="H54" s="35"/>
      <c r="L54" s="11"/>
    </row>
    <row r="55" spans="1:12" ht="25.5">
      <c r="A55" s="134" t="s">
        <v>316</v>
      </c>
      <c r="B55" s="56" t="s">
        <v>72</v>
      </c>
      <c r="C55" s="191" t="s">
        <v>73</v>
      </c>
      <c r="D55" s="34" t="s">
        <v>5</v>
      </c>
      <c r="E55" s="164">
        <v>100</v>
      </c>
      <c r="F55" s="164"/>
      <c r="G55" s="164">
        <f t="shared" si="4"/>
        <v>0</v>
      </c>
      <c r="H55" s="35"/>
      <c r="L55" s="11"/>
    </row>
    <row r="56" spans="1:12">
      <c r="A56" s="134" t="s">
        <v>317</v>
      </c>
      <c r="B56" s="56" t="s">
        <v>74</v>
      </c>
      <c r="C56" s="191" t="s">
        <v>75</v>
      </c>
      <c r="D56" s="34" t="s">
        <v>5</v>
      </c>
      <c r="E56" s="164">
        <v>30</v>
      </c>
      <c r="F56" s="164"/>
      <c r="G56" s="164">
        <f t="shared" si="4"/>
        <v>0</v>
      </c>
      <c r="H56" s="35"/>
      <c r="L56" s="11"/>
    </row>
    <row r="57" spans="1:12">
      <c r="A57" s="130"/>
      <c r="B57" s="56"/>
      <c r="C57" s="192"/>
      <c r="D57" s="37"/>
      <c r="E57" s="169"/>
      <c r="F57" s="163"/>
      <c r="G57" s="165"/>
      <c r="H57" s="35"/>
    </row>
    <row r="58" spans="1:12">
      <c r="A58" s="28" t="s">
        <v>216</v>
      </c>
      <c r="B58" s="55"/>
      <c r="C58" s="190" t="s">
        <v>76</v>
      </c>
      <c r="D58" s="38"/>
      <c r="E58" s="160"/>
      <c r="F58" s="166"/>
      <c r="G58" s="162">
        <f>SUM(G59:G60)</f>
        <v>0</v>
      </c>
      <c r="H58" s="31" t="e">
        <f>G58/$G$152</f>
        <v>#DIV/0!</v>
      </c>
    </row>
    <row r="59" spans="1:12" ht="38.25">
      <c r="A59" s="32" t="s">
        <v>318</v>
      </c>
      <c r="B59" s="60" t="s">
        <v>194</v>
      </c>
      <c r="C59" s="191" t="s">
        <v>263</v>
      </c>
      <c r="D59" s="34" t="s">
        <v>6</v>
      </c>
      <c r="E59" s="164">
        <v>180</v>
      </c>
      <c r="F59" s="164"/>
      <c r="G59" s="164">
        <f t="shared" ref="G59" si="5">ROUND($E59*F59,2)</f>
        <v>0</v>
      </c>
      <c r="H59" s="35"/>
    </row>
    <row r="60" spans="1:12">
      <c r="A60" s="32"/>
      <c r="B60" s="56"/>
      <c r="C60" s="191"/>
      <c r="D60" s="37"/>
      <c r="E60" s="169"/>
      <c r="F60" s="163"/>
      <c r="G60" s="165"/>
      <c r="H60" s="35"/>
    </row>
    <row r="61" spans="1:12">
      <c r="A61" s="28" t="s">
        <v>217</v>
      </c>
      <c r="B61" s="55"/>
      <c r="C61" s="190" t="s">
        <v>331</v>
      </c>
      <c r="D61" s="38"/>
      <c r="E61" s="160"/>
      <c r="F61" s="166"/>
      <c r="G61" s="162">
        <f>SUM(G62:G64)</f>
        <v>0</v>
      </c>
      <c r="H61" s="31" t="e">
        <f>G61/$G$152</f>
        <v>#DIV/0!</v>
      </c>
    </row>
    <row r="62" spans="1:12" ht="25.5">
      <c r="A62" s="39" t="s">
        <v>279</v>
      </c>
      <c r="B62" s="54" t="s">
        <v>97</v>
      </c>
      <c r="C62" s="191" t="s">
        <v>98</v>
      </c>
      <c r="D62" s="34" t="s">
        <v>31</v>
      </c>
      <c r="E62" s="164">
        <v>250</v>
      </c>
      <c r="F62" s="164"/>
      <c r="G62" s="164">
        <f t="shared" ref="G62:G63" si="6">ROUND($E62*F62,2)</f>
        <v>0</v>
      </c>
      <c r="H62" s="35"/>
    </row>
    <row r="63" spans="1:12" ht="25.5">
      <c r="A63" s="39" t="s">
        <v>280</v>
      </c>
      <c r="B63" s="54" t="s">
        <v>99</v>
      </c>
      <c r="C63" s="191" t="s">
        <v>100</v>
      </c>
      <c r="D63" s="34" t="s">
        <v>4</v>
      </c>
      <c r="E63" s="164">
        <v>50</v>
      </c>
      <c r="F63" s="164"/>
      <c r="G63" s="164">
        <f t="shared" si="6"/>
        <v>0</v>
      </c>
      <c r="H63" s="35"/>
    </row>
    <row r="64" spans="1:12">
      <c r="A64" s="39"/>
      <c r="B64" s="61"/>
      <c r="C64" s="191"/>
      <c r="D64" s="37"/>
      <c r="E64" s="168"/>
      <c r="F64" s="163"/>
      <c r="G64" s="165"/>
      <c r="H64" s="35"/>
    </row>
    <row r="65" spans="1:8">
      <c r="A65" s="28" t="s">
        <v>218</v>
      </c>
      <c r="B65" s="55"/>
      <c r="C65" s="190" t="s">
        <v>332</v>
      </c>
      <c r="D65" s="38"/>
      <c r="E65" s="160"/>
      <c r="F65" s="166"/>
      <c r="G65" s="162">
        <f>SUM(G66:G79)</f>
        <v>0</v>
      </c>
      <c r="H65" s="31" t="e">
        <f>G65/$G$152</f>
        <v>#DIV/0!</v>
      </c>
    </row>
    <row r="66" spans="1:8">
      <c r="A66" s="39" t="s">
        <v>281</v>
      </c>
      <c r="B66" s="54" t="s">
        <v>77</v>
      </c>
      <c r="C66" s="191" t="s">
        <v>78</v>
      </c>
      <c r="D66" s="34" t="s">
        <v>6</v>
      </c>
      <c r="E66" s="164">
        <v>100</v>
      </c>
      <c r="F66" s="164"/>
      <c r="G66" s="164">
        <f t="shared" ref="G66:G78" si="7">ROUND($E66*F66,2)</f>
        <v>0</v>
      </c>
      <c r="H66" s="35"/>
    </row>
    <row r="67" spans="1:8">
      <c r="A67" s="39" t="s">
        <v>323</v>
      </c>
      <c r="B67" s="54" t="s">
        <v>79</v>
      </c>
      <c r="C67" s="191" t="s">
        <v>80</v>
      </c>
      <c r="D67" s="34" t="s">
        <v>6</v>
      </c>
      <c r="E67" s="164">
        <v>60</v>
      </c>
      <c r="F67" s="164"/>
      <c r="G67" s="164">
        <f t="shared" si="7"/>
        <v>0</v>
      </c>
      <c r="H67" s="35"/>
    </row>
    <row r="68" spans="1:8" ht="25.5">
      <c r="A68" s="39" t="s">
        <v>283</v>
      </c>
      <c r="B68" s="54" t="s">
        <v>81</v>
      </c>
      <c r="C68" s="191" t="s">
        <v>82</v>
      </c>
      <c r="D68" s="34" t="s">
        <v>6</v>
      </c>
      <c r="E68" s="164">
        <v>60</v>
      </c>
      <c r="F68" s="164"/>
      <c r="G68" s="164">
        <f t="shared" si="7"/>
        <v>0</v>
      </c>
      <c r="H68" s="40"/>
    </row>
    <row r="69" spans="1:8">
      <c r="A69" s="39" t="s">
        <v>284</v>
      </c>
      <c r="B69" s="54" t="s">
        <v>83</v>
      </c>
      <c r="C69" s="191" t="s">
        <v>84</v>
      </c>
      <c r="D69" s="34" t="s">
        <v>4</v>
      </c>
      <c r="E69" s="164">
        <v>28</v>
      </c>
      <c r="F69" s="164"/>
      <c r="G69" s="164">
        <f t="shared" si="7"/>
        <v>0</v>
      </c>
      <c r="H69" s="40"/>
    </row>
    <row r="70" spans="1:8">
      <c r="A70" s="39" t="s">
        <v>285</v>
      </c>
      <c r="B70" s="138" t="s">
        <v>85</v>
      </c>
      <c r="C70" s="191" t="s">
        <v>86</v>
      </c>
      <c r="D70" s="34" t="s">
        <v>31</v>
      </c>
      <c r="E70" s="164">
        <v>1300</v>
      </c>
      <c r="F70" s="164"/>
      <c r="G70" s="164">
        <f t="shared" si="7"/>
        <v>0</v>
      </c>
      <c r="H70" s="35"/>
    </row>
    <row r="71" spans="1:8">
      <c r="A71" s="39" t="s">
        <v>286</v>
      </c>
      <c r="B71" s="54" t="s">
        <v>87</v>
      </c>
      <c r="C71" s="191" t="s">
        <v>264</v>
      </c>
      <c r="D71" s="34" t="s">
        <v>31</v>
      </c>
      <c r="E71" s="164">
        <v>200</v>
      </c>
      <c r="F71" s="164"/>
      <c r="G71" s="164">
        <f t="shared" si="7"/>
        <v>0</v>
      </c>
      <c r="H71" s="35"/>
    </row>
    <row r="72" spans="1:8">
      <c r="A72" s="39" t="s">
        <v>333</v>
      </c>
      <c r="B72" s="138" t="s">
        <v>88</v>
      </c>
      <c r="C72" s="191" t="s">
        <v>89</v>
      </c>
      <c r="D72" s="135" t="s">
        <v>31</v>
      </c>
      <c r="E72" s="164">
        <v>100</v>
      </c>
      <c r="F72" s="164"/>
      <c r="G72" s="164">
        <f t="shared" si="7"/>
        <v>0</v>
      </c>
      <c r="H72" s="136"/>
    </row>
    <row r="73" spans="1:8">
      <c r="A73" s="39" t="s">
        <v>334</v>
      </c>
      <c r="B73" s="138" t="s">
        <v>90</v>
      </c>
      <c r="C73" s="191" t="s">
        <v>274</v>
      </c>
      <c r="D73" s="135" t="s">
        <v>6</v>
      </c>
      <c r="E73" s="164">
        <v>22.8</v>
      </c>
      <c r="F73" s="164"/>
      <c r="G73" s="164">
        <f t="shared" si="7"/>
        <v>0</v>
      </c>
      <c r="H73" s="136"/>
    </row>
    <row r="74" spans="1:8">
      <c r="A74" s="39" t="s">
        <v>335</v>
      </c>
      <c r="B74" s="138" t="s">
        <v>91</v>
      </c>
      <c r="C74" s="191" t="s">
        <v>92</v>
      </c>
      <c r="D74" s="135" t="s">
        <v>6</v>
      </c>
      <c r="E74" s="164">
        <v>22.8</v>
      </c>
      <c r="F74" s="164"/>
      <c r="G74" s="164">
        <f t="shared" si="7"/>
        <v>0</v>
      </c>
      <c r="H74" s="136"/>
    </row>
    <row r="75" spans="1:8">
      <c r="A75" s="39" t="s">
        <v>336</v>
      </c>
      <c r="B75" s="62" t="s">
        <v>93</v>
      </c>
      <c r="C75" s="191" t="s">
        <v>94</v>
      </c>
      <c r="D75" s="135" t="s">
        <v>6</v>
      </c>
      <c r="E75" s="164">
        <v>12</v>
      </c>
      <c r="F75" s="164"/>
      <c r="G75" s="164">
        <f t="shared" si="7"/>
        <v>0</v>
      </c>
      <c r="H75" s="136"/>
    </row>
    <row r="76" spans="1:8">
      <c r="A76" s="39" t="s">
        <v>337</v>
      </c>
      <c r="B76" s="138" t="s">
        <v>95</v>
      </c>
      <c r="C76" s="191" t="s">
        <v>96</v>
      </c>
      <c r="D76" s="135" t="s">
        <v>4</v>
      </c>
      <c r="E76" s="164">
        <v>39</v>
      </c>
      <c r="F76" s="164"/>
      <c r="G76" s="164">
        <f t="shared" si="7"/>
        <v>0</v>
      </c>
      <c r="H76" s="136"/>
    </row>
    <row r="77" spans="1:8" ht="25.5">
      <c r="A77" s="39" t="s">
        <v>338</v>
      </c>
      <c r="B77" s="138" t="s">
        <v>101</v>
      </c>
      <c r="C77" s="191" t="s">
        <v>102</v>
      </c>
      <c r="D77" s="135" t="s">
        <v>4</v>
      </c>
      <c r="E77" s="164">
        <v>250</v>
      </c>
      <c r="F77" s="164"/>
      <c r="G77" s="164">
        <f t="shared" si="7"/>
        <v>0</v>
      </c>
      <c r="H77" s="136"/>
    </row>
    <row r="78" spans="1:8" ht="25.5">
      <c r="A78" s="39" t="s">
        <v>339</v>
      </c>
      <c r="B78" s="138" t="s">
        <v>185</v>
      </c>
      <c r="C78" s="191" t="s">
        <v>278</v>
      </c>
      <c r="D78" s="135" t="s">
        <v>4</v>
      </c>
      <c r="E78" s="164">
        <v>10.4</v>
      </c>
      <c r="F78" s="164"/>
      <c r="G78" s="164">
        <f t="shared" si="7"/>
        <v>0</v>
      </c>
      <c r="H78" s="136"/>
    </row>
    <row r="79" spans="1:8">
      <c r="A79" s="39"/>
      <c r="B79" s="62"/>
      <c r="C79" s="191"/>
      <c r="D79" s="37"/>
      <c r="E79" s="168"/>
      <c r="F79" s="163"/>
      <c r="G79" s="165"/>
      <c r="H79" s="35"/>
    </row>
    <row r="80" spans="1:8">
      <c r="A80" s="28" t="s">
        <v>219</v>
      </c>
      <c r="B80" s="55"/>
      <c r="C80" s="190" t="s">
        <v>228</v>
      </c>
      <c r="D80" s="38"/>
      <c r="E80" s="160"/>
      <c r="F80" s="166"/>
      <c r="G80" s="162">
        <f>SUM(G81:G82)</f>
        <v>0</v>
      </c>
      <c r="H80" s="31" t="e">
        <f>G80/$G$152</f>
        <v>#DIV/0!</v>
      </c>
    </row>
    <row r="81" spans="1:10" s="195" customFormat="1">
      <c r="A81" s="137" t="s">
        <v>282</v>
      </c>
      <c r="B81" s="139" t="s">
        <v>394</v>
      </c>
      <c r="C81" s="191" t="s">
        <v>395</v>
      </c>
      <c r="D81" s="135" t="s">
        <v>31</v>
      </c>
      <c r="E81" s="164">
        <v>250</v>
      </c>
      <c r="F81" s="164"/>
      <c r="G81" s="164">
        <f t="shared" ref="G81" si="8">ROUND($E81*F81,2)</f>
        <v>0</v>
      </c>
      <c r="H81" s="40"/>
      <c r="J81" s="199"/>
    </row>
    <row r="82" spans="1:10">
      <c r="A82" s="41"/>
      <c r="B82" s="59"/>
      <c r="C82" s="191"/>
      <c r="D82" s="34"/>
      <c r="E82" s="170"/>
      <c r="F82" s="151"/>
      <c r="G82" s="171"/>
      <c r="H82" s="35"/>
    </row>
    <row r="83" spans="1:10">
      <c r="A83" s="28" t="s">
        <v>220</v>
      </c>
      <c r="B83" s="55"/>
      <c r="C83" s="190" t="s">
        <v>384</v>
      </c>
      <c r="D83" s="38"/>
      <c r="E83" s="160"/>
      <c r="F83" s="166"/>
      <c r="G83" s="162">
        <f>SUM(G84:G132)</f>
        <v>0</v>
      </c>
      <c r="H83" s="31" t="e">
        <f>G83/$G$152</f>
        <v>#DIV/0!</v>
      </c>
    </row>
    <row r="84" spans="1:10">
      <c r="A84" s="41" t="s">
        <v>221</v>
      </c>
      <c r="B84" s="61" t="s">
        <v>93</v>
      </c>
      <c r="C84" s="191" t="s">
        <v>94</v>
      </c>
      <c r="D84" s="34" t="s">
        <v>6</v>
      </c>
      <c r="E84" s="164">
        <v>3</v>
      </c>
      <c r="F84" s="164"/>
      <c r="G84" s="164">
        <f t="shared" ref="G84:G131" si="9">ROUND($E84*F84,2)</f>
        <v>0</v>
      </c>
      <c r="H84" s="35"/>
    </row>
    <row r="85" spans="1:10" s="195" customFormat="1">
      <c r="A85" s="137" t="s">
        <v>222</v>
      </c>
      <c r="B85" s="61" t="s">
        <v>250</v>
      </c>
      <c r="C85" s="191" t="s">
        <v>251</v>
      </c>
      <c r="D85" s="135" t="s">
        <v>7</v>
      </c>
      <c r="E85" s="164">
        <v>1</v>
      </c>
      <c r="F85" s="164"/>
      <c r="G85" s="164">
        <f t="shared" si="9"/>
        <v>0</v>
      </c>
      <c r="H85" s="40"/>
      <c r="J85" s="199"/>
    </row>
    <row r="86" spans="1:10" ht="25.5">
      <c r="A86" s="137" t="s">
        <v>340</v>
      </c>
      <c r="B86" s="61" t="s">
        <v>103</v>
      </c>
      <c r="C86" s="191" t="s">
        <v>104</v>
      </c>
      <c r="D86" s="135" t="s">
        <v>7</v>
      </c>
      <c r="E86" s="164">
        <v>12</v>
      </c>
      <c r="F86" s="164"/>
      <c r="G86" s="164">
        <f t="shared" si="9"/>
        <v>0</v>
      </c>
      <c r="H86" s="136"/>
    </row>
    <row r="87" spans="1:10" ht="25.5">
      <c r="A87" s="137" t="s">
        <v>341</v>
      </c>
      <c r="B87" s="61" t="s">
        <v>105</v>
      </c>
      <c r="C87" s="191" t="s">
        <v>106</v>
      </c>
      <c r="D87" s="135" t="s">
        <v>7</v>
      </c>
      <c r="E87" s="164">
        <v>8</v>
      </c>
      <c r="F87" s="164"/>
      <c r="G87" s="164">
        <f t="shared" si="9"/>
        <v>0</v>
      </c>
      <c r="H87" s="136"/>
    </row>
    <row r="88" spans="1:10" ht="25.5">
      <c r="A88" s="137" t="s">
        <v>342</v>
      </c>
      <c r="B88" s="61" t="s">
        <v>107</v>
      </c>
      <c r="C88" s="191" t="s">
        <v>108</v>
      </c>
      <c r="D88" s="135" t="s">
        <v>0</v>
      </c>
      <c r="E88" s="164">
        <v>3</v>
      </c>
      <c r="F88" s="164"/>
      <c r="G88" s="164">
        <f t="shared" si="9"/>
        <v>0</v>
      </c>
      <c r="H88" s="136"/>
    </row>
    <row r="89" spans="1:10" ht="25.5">
      <c r="A89" s="137" t="s">
        <v>343</v>
      </c>
      <c r="B89" s="61" t="s">
        <v>109</v>
      </c>
      <c r="C89" s="191" t="s">
        <v>110</v>
      </c>
      <c r="D89" s="135" t="s">
        <v>0</v>
      </c>
      <c r="E89" s="164">
        <v>2</v>
      </c>
      <c r="F89" s="164"/>
      <c r="G89" s="164">
        <f t="shared" si="9"/>
        <v>0</v>
      </c>
      <c r="H89" s="136"/>
    </row>
    <row r="90" spans="1:10">
      <c r="A90" s="137" t="s">
        <v>344</v>
      </c>
      <c r="B90" s="61" t="s">
        <v>111</v>
      </c>
      <c r="C90" s="191" t="s">
        <v>112</v>
      </c>
      <c r="D90" s="135" t="s">
        <v>0</v>
      </c>
      <c r="E90" s="164">
        <v>4</v>
      </c>
      <c r="F90" s="164"/>
      <c r="G90" s="164">
        <f t="shared" si="9"/>
        <v>0</v>
      </c>
      <c r="H90" s="136"/>
    </row>
    <row r="91" spans="1:10">
      <c r="A91" s="137" t="s">
        <v>345</v>
      </c>
      <c r="B91" s="61" t="s">
        <v>113</v>
      </c>
      <c r="C91" s="191" t="s">
        <v>114</v>
      </c>
      <c r="D91" s="135" t="s">
        <v>0</v>
      </c>
      <c r="E91" s="164">
        <v>4</v>
      </c>
      <c r="F91" s="164"/>
      <c r="G91" s="164">
        <f t="shared" si="9"/>
        <v>0</v>
      </c>
      <c r="H91" s="136"/>
    </row>
    <row r="92" spans="1:10">
      <c r="A92" s="137" t="s">
        <v>346</v>
      </c>
      <c r="B92" s="61" t="s">
        <v>115</v>
      </c>
      <c r="C92" s="191" t="s">
        <v>116</v>
      </c>
      <c r="D92" s="135" t="s">
        <v>117</v>
      </c>
      <c r="E92" s="164">
        <v>1</v>
      </c>
      <c r="F92" s="164"/>
      <c r="G92" s="164">
        <f t="shared" si="9"/>
        <v>0</v>
      </c>
      <c r="H92" s="136"/>
    </row>
    <row r="93" spans="1:10">
      <c r="A93" s="137" t="s">
        <v>347</v>
      </c>
      <c r="B93" s="61" t="s">
        <v>118</v>
      </c>
      <c r="C93" s="191" t="s">
        <v>119</v>
      </c>
      <c r="D93" s="135" t="s">
        <v>0</v>
      </c>
      <c r="E93" s="164">
        <v>2</v>
      </c>
      <c r="F93" s="164"/>
      <c r="G93" s="164">
        <f t="shared" si="9"/>
        <v>0</v>
      </c>
      <c r="H93" s="136"/>
    </row>
    <row r="94" spans="1:10" ht="25.5">
      <c r="A94" s="137" t="s">
        <v>348</v>
      </c>
      <c r="B94" s="61" t="s">
        <v>120</v>
      </c>
      <c r="C94" s="191" t="s">
        <v>121</v>
      </c>
      <c r="D94" s="135" t="s">
        <v>0</v>
      </c>
      <c r="E94" s="164">
        <v>2</v>
      </c>
      <c r="F94" s="164"/>
      <c r="G94" s="164">
        <f t="shared" si="9"/>
        <v>0</v>
      </c>
      <c r="H94" s="136"/>
    </row>
    <row r="95" spans="1:10">
      <c r="A95" s="137" t="s">
        <v>349</v>
      </c>
      <c r="B95" s="61" t="s">
        <v>122</v>
      </c>
      <c r="C95" s="191" t="s">
        <v>123</v>
      </c>
      <c r="D95" s="135" t="s">
        <v>0</v>
      </c>
      <c r="E95" s="164">
        <v>25</v>
      </c>
      <c r="F95" s="164"/>
      <c r="G95" s="164">
        <f t="shared" si="9"/>
        <v>0</v>
      </c>
      <c r="H95" s="136"/>
    </row>
    <row r="96" spans="1:10">
      <c r="A96" s="137" t="s">
        <v>350</v>
      </c>
      <c r="B96" s="61" t="s">
        <v>124</v>
      </c>
      <c r="C96" s="191" t="s">
        <v>125</v>
      </c>
      <c r="D96" s="135" t="s">
        <v>0</v>
      </c>
      <c r="E96" s="164">
        <v>1</v>
      </c>
      <c r="F96" s="164"/>
      <c r="G96" s="164">
        <f t="shared" si="9"/>
        <v>0</v>
      </c>
      <c r="H96" s="136"/>
    </row>
    <row r="97" spans="1:10" ht="25.5">
      <c r="A97" s="137" t="s">
        <v>351</v>
      </c>
      <c r="B97" s="61" t="s">
        <v>130</v>
      </c>
      <c r="C97" s="191" t="s">
        <v>272</v>
      </c>
      <c r="D97" s="135" t="s">
        <v>0</v>
      </c>
      <c r="E97" s="164">
        <v>3</v>
      </c>
      <c r="F97" s="164"/>
      <c r="G97" s="164">
        <f t="shared" si="9"/>
        <v>0</v>
      </c>
      <c r="H97" s="136"/>
    </row>
    <row r="98" spans="1:10" ht="25.5">
      <c r="A98" s="137" t="s">
        <v>352</v>
      </c>
      <c r="B98" s="61" t="s">
        <v>131</v>
      </c>
      <c r="C98" s="191" t="s">
        <v>132</v>
      </c>
      <c r="D98" s="135" t="s">
        <v>0</v>
      </c>
      <c r="E98" s="164">
        <v>3</v>
      </c>
      <c r="F98" s="164"/>
      <c r="G98" s="164">
        <f t="shared" si="9"/>
        <v>0</v>
      </c>
      <c r="H98" s="136"/>
    </row>
    <row r="99" spans="1:10" s="195" customFormat="1" ht="25.5">
      <c r="A99" s="137" t="s">
        <v>353</v>
      </c>
      <c r="B99" s="61" t="s">
        <v>396</v>
      </c>
      <c r="C99" s="191" t="s">
        <v>397</v>
      </c>
      <c r="D99" s="135" t="s">
        <v>7</v>
      </c>
      <c r="E99" s="164">
        <v>1</v>
      </c>
      <c r="F99" s="164"/>
      <c r="G99" s="164">
        <f t="shared" ref="G99" si="10">ROUND($E99*F99,2)</f>
        <v>0</v>
      </c>
      <c r="H99" s="40"/>
      <c r="J99" s="198"/>
    </row>
    <row r="100" spans="1:10" s="195" customFormat="1" ht="25.5">
      <c r="A100" s="137" t="s">
        <v>354</v>
      </c>
      <c r="B100" s="61" t="s">
        <v>398</v>
      </c>
      <c r="C100" s="191" t="s">
        <v>399</v>
      </c>
      <c r="D100" s="135" t="s">
        <v>5</v>
      </c>
      <c r="E100" s="164">
        <v>48</v>
      </c>
      <c r="F100" s="164"/>
      <c r="G100" s="164">
        <f t="shared" ref="G100" si="11">ROUND($E100*F100,2)</f>
        <v>0</v>
      </c>
      <c r="H100" s="40"/>
      <c r="J100" s="198"/>
    </row>
    <row r="101" spans="1:10" ht="25.5">
      <c r="A101" s="137" t="s">
        <v>355</v>
      </c>
      <c r="B101" s="61" t="s">
        <v>137</v>
      </c>
      <c r="C101" s="191" t="s">
        <v>195</v>
      </c>
      <c r="D101" s="135" t="s">
        <v>5</v>
      </c>
      <c r="E101" s="164">
        <v>100</v>
      </c>
      <c r="F101" s="164"/>
      <c r="G101" s="164">
        <f t="shared" si="9"/>
        <v>0</v>
      </c>
      <c r="H101" s="136"/>
    </row>
    <row r="102" spans="1:10">
      <c r="A102" s="137" t="s">
        <v>356</v>
      </c>
      <c r="B102" s="61" t="s">
        <v>138</v>
      </c>
      <c r="C102" s="191" t="s">
        <v>196</v>
      </c>
      <c r="D102" s="135" t="s">
        <v>5</v>
      </c>
      <c r="E102" s="164">
        <v>6</v>
      </c>
      <c r="F102" s="164"/>
      <c r="G102" s="164">
        <f t="shared" si="9"/>
        <v>0</v>
      </c>
      <c r="H102" s="136"/>
    </row>
    <row r="103" spans="1:10" ht="25.5">
      <c r="A103" s="137" t="s">
        <v>357</v>
      </c>
      <c r="B103" s="61" t="s">
        <v>139</v>
      </c>
      <c r="C103" s="191" t="s">
        <v>140</v>
      </c>
      <c r="D103" s="135" t="s">
        <v>5</v>
      </c>
      <c r="E103" s="164">
        <v>100</v>
      </c>
      <c r="F103" s="164"/>
      <c r="G103" s="164">
        <f t="shared" si="9"/>
        <v>0</v>
      </c>
      <c r="H103" s="136"/>
    </row>
    <row r="104" spans="1:10" ht="25.5">
      <c r="A104" s="137" t="s">
        <v>358</v>
      </c>
      <c r="B104" s="61" t="s">
        <v>141</v>
      </c>
      <c r="C104" s="191" t="s">
        <v>142</v>
      </c>
      <c r="D104" s="135" t="s">
        <v>5</v>
      </c>
      <c r="E104" s="164">
        <v>500</v>
      </c>
      <c r="F104" s="164"/>
      <c r="G104" s="164">
        <f t="shared" si="9"/>
        <v>0</v>
      </c>
      <c r="H104" s="136"/>
    </row>
    <row r="105" spans="1:10">
      <c r="A105" s="137" t="s">
        <v>359</v>
      </c>
      <c r="B105" s="61" t="s">
        <v>143</v>
      </c>
      <c r="C105" s="191" t="s">
        <v>144</v>
      </c>
      <c r="D105" s="135" t="s">
        <v>5</v>
      </c>
      <c r="E105" s="164">
        <v>20</v>
      </c>
      <c r="F105" s="164"/>
      <c r="G105" s="164">
        <f t="shared" si="9"/>
        <v>0</v>
      </c>
      <c r="H105" s="136"/>
    </row>
    <row r="106" spans="1:10">
      <c r="A106" s="137" t="s">
        <v>360</v>
      </c>
      <c r="B106" s="61" t="s">
        <v>145</v>
      </c>
      <c r="C106" s="191" t="s">
        <v>146</v>
      </c>
      <c r="D106" s="135" t="s">
        <v>5</v>
      </c>
      <c r="E106" s="164">
        <v>80</v>
      </c>
      <c r="F106" s="164"/>
      <c r="G106" s="164">
        <f t="shared" si="9"/>
        <v>0</v>
      </c>
      <c r="H106" s="136"/>
    </row>
    <row r="107" spans="1:10" ht="15" customHeight="1">
      <c r="A107" s="137" t="s">
        <v>361</v>
      </c>
      <c r="B107" s="61" t="s">
        <v>147</v>
      </c>
      <c r="C107" s="191" t="s">
        <v>265</v>
      </c>
      <c r="D107" s="135" t="s">
        <v>5</v>
      </c>
      <c r="E107" s="164">
        <v>100</v>
      </c>
      <c r="F107" s="164"/>
      <c r="G107" s="164">
        <f t="shared" si="9"/>
        <v>0</v>
      </c>
      <c r="H107" s="136"/>
    </row>
    <row r="108" spans="1:10" ht="15" customHeight="1">
      <c r="A108" s="137" t="s">
        <v>362</v>
      </c>
      <c r="B108" s="61" t="s">
        <v>148</v>
      </c>
      <c r="C108" s="191" t="s">
        <v>266</v>
      </c>
      <c r="D108" s="135" t="s">
        <v>5</v>
      </c>
      <c r="E108" s="164">
        <v>100</v>
      </c>
      <c r="F108" s="164"/>
      <c r="G108" s="164">
        <f t="shared" si="9"/>
        <v>0</v>
      </c>
      <c r="H108" s="136"/>
    </row>
    <row r="109" spans="1:10">
      <c r="A109" s="137" t="s">
        <v>363</v>
      </c>
      <c r="B109" s="61" t="s">
        <v>149</v>
      </c>
      <c r="C109" s="191" t="s">
        <v>150</v>
      </c>
      <c r="D109" s="135" t="s">
        <v>0</v>
      </c>
      <c r="E109" s="164">
        <v>60</v>
      </c>
      <c r="F109" s="164"/>
      <c r="G109" s="164">
        <f t="shared" si="9"/>
        <v>0</v>
      </c>
      <c r="H109" s="136"/>
    </row>
    <row r="110" spans="1:10" ht="25.5">
      <c r="A110" s="137" t="s">
        <v>364</v>
      </c>
      <c r="B110" s="61" t="s">
        <v>151</v>
      </c>
      <c r="C110" s="191" t="s">
        <v>152</v>
      </c>
      <c r="D110" s="135" t="s">
        <v>5</v>
      </c>
      <c r="E110" s="164">
        <v>1450</v>
      </c>
      <c r="F110" s="164"/>
      <c r="G110" s="164">
        <f t="shared" si="9"/>
        <v>0</v>
      </c>
      <c r="H110" s="136"/>
    </row>
    <row r="111" spans="1:10" ht="25.5">
      <c r="A111" s="137" t="s">
        <v>365</v>
      </c>
      <c r="B111" s="61" t="s">
        <v>153</v>
      </c>
      <c r="C111" s="191" t="s">
        <v>154</v>
      </c>
      <c r="D111" s="135" t="s">
        <v>5</v>
      </c>
      <c r="E111" s="164">
        <v>200</v>
      </c>
      <c r="F111" s="164"/>
      <c r="G111" s="164">
        <f t="shared" si="9"/>
        <v>0</v>
      </c>
      <c r="H111" s="136"/>
    </row>
    <row r="112" spans="1:10" ht="25.5">
      <c r="A112" s="137" t="s">
        <v>366</v>
      </c>
      <c r="B112" s="61" t="s">
        <v>155</v>
      </c>
      <c r="C112" s="191" t="s">
        <v>156</v>
      </c>
      <c r="D112" s="135" t="s">
        <v>5</v>
      </c>
      <c r="E112" s="164">
        <v>200</v>
      </c>
      <c r="F112" s="164"/>
      <c r="G112" s="164">
        <f t="shared" si="9"/>
        <v>0</v>
      </c>
      <c r="H112" s="136"/>
    </row>
    <row r="113" spans="1:8" ht="25.5">
      <c r="A113" s="137" t="s">
        <v>367</v>
      </c>
      <c r="B113" s="61" t="s">
        <v>157</v>
      </c>
      <c r="C113" s="191" t="s">
        <v>158</v>
      </c>
      <c r="D113" s="135" t="s">
        <v>5</v>
      </c>
      <c r="E113" s="164">
        <v>170</v>
      </c>
      <c r="F113" s="164"/>
      <c r="G113" s="164">
        <f t="shared" si="9"/>
        <v>0</v>
      </c>
      <c r="H113" s="136"/>
    </row>
    <row r="114" spans="1:8" ht="25.5">
      <c r="A114" s="137" t="s">
        <v>368</v>
      </c>
      <c r="B114" s="61" t="s">
        <v>159</v>
      </c>
      <c r="C114" s="191" t="s">
        <v>160</v>
      </c>
      <c r="D114" s="135" t="s">
        <v>5</v>
      </c>
      <c r="E114" s="164">
        <v>55</v>
      </c>
      <c r="F114" s="164"/>
      <c r="G114" s="164">
        <f t="shared" si="9"/>
        <v>0</v>
      </c>
      <c r="H114" s="136"/>
    </row>
    <row r="115" spans="1:8" ht="25.5">
      <c r="A115" s="137" t="s">
        <v>369</v>
      </c>
      <c r="B115" s="61" t="s">
        <v>161</v>
      </c>
      <c r="C115" s="191" t="s">
        <v>162</v>
      </c>
      <c r="D115" s="135" t="s">
        <v>5</v>
      </c>
      <c r="E115" s="164">
        <v>65</v>
      </c>
      <c r="F115" s="164"/>
      <c r="G115" s="164">
        <f t="shared" si="9"/>
        <v>0</v>
      </c>
      <c r="H115" s="136"/>
    </row>
    <row r="116" spans="1:8" ht="25.5">
      <c r="A116" s="137" t="s">
        <v>370</v>
      </c>
      <c r="B116" s="61" t="s">
        <v>163</v>
      </c>
      <c r="C116" s="191" t="s">
        <v>164</v>
      </c>
      <c r="D116" s="135" t="s">
        <v>5</v>
      </c>
      <c r="E116" s="164">
        <v>40</v>
      </c>
      <c r="F116" s="164"/>
      <c r="G116" s="164">
        <f t="shared" si="9"/>
        <v>0</v>
      </c>
      <c r="H116" s="136"/>
    </row>
    <row r="117" spans="1:8" ht="25.5">
      <c r="A117" s="137" t="s">
        <v>371</v>
      </c>
      <c r="B117" s="61" t="s">
        <v>165</v>
      </c>
      <c r="C117" s="191" t="s">
        <v>166</v>
      </c>
      <c r="D117" s="135" t="s">
        <v>5</v>
      </c>
      <c r="E117" s="164">
        <v>55</v>
      </c>
      <c r="F117" s="164"/>
      <c r="G117" s="164">
        <f t="shared" si="9"/>
        <v>0</v>
      </c>
      <c r="H117" s="136"/>
    </row>
    <row r="118" spans="1:8" ht="25.5">
      <c r="A118" s="137" t="s">
        <v>372</v>
      </c>
      <c r="B118" s="61" t="s">
        <v>167</v>
      </c>
      <c r="C118" s="191" t="s">
        <v>168</v>
      </c>
      <c r="D118" s="135" t="s">
        <v>5</v>
      </c>
      <c r="E118" s="164">
        <v>220</v>
      </c>
      <c r="F118" s="164"/>
      <c r="G118" s="164">
        <f t="shared" si="9"/>
        <v>0</v>
      </c>
      <c r="H118" s="136"/>
    </row>
    <row r="119" spans="1:8">
      <c r="A119" s="137" t="s">
        <v>373</v>
      </c>
      <c r="B119" s="61" t="s">
        <v>169</v>
      </c>
      <c r="C119" s="191" t="s">
        <v>170</v>
      </c>
      <c r="D119" s="135" t="s">
        <v>7</v>
      </c>
      <c r="E119" s="164">
        <v>12</v>
      </c>
      <c r="F119" s="164"/>
      <c r="G119" s="164">
        <f t="shared" si="9"/>
        <v>0</v>
      </c>
      <c r="H119" s="136"/>
    </row>
    <row r="120" spans="1:8">
      <c r="A120" s="137" t="s">
        <v>374</v>
      </c>
      <c r="B120" s="61" t="s">
        <v>171</v>
      </c>
      <c r="C120" s="191" t="s">
        <v>267</v>
      </c>
      <c r="D120" s="135" t="s">
        <v>0</v>
      </c>
      <c r="E120" s="164">
        <v>3</v>
      </c>
      <c r="F120" s="164"/>
      <c r="G120" s="164">
        <f t="shared" si="9"/>
        <v>0</v>
      </c>
      <c r="H120" s="136"/>
    </row>
    <row r="121" spans="1:8">
      <c r="A121" s="137" t="s">
        <v>375</v>
      </c>
      <c r="B121" s="61" t="s">
        <v>275</v>
      </c>
      <c r="C121" s="191" t="s">
        <v>276</v>
      </c>
      <c r="D121" s="135" t="s">
        <v>0</v>
      </c>
      <c r="E121" s="164">
        <v>3</v>
      </c>
      <c r="F121" s="164"/>
      <c r="G121" s="164">
        <f t="shared" si="9"/>
        <v>0</v>
      </c>
      <c r="H121" s="136"/>
    </row>
    <row r="122" spans="1:8">
      <c r="A122" s="137" t="s">
        <v>376</v>
      </c>
      <c r="B122" s="61" t="s">
        <v>172</v>
      </c>
      <c r="C122" s="191" t="s">
        <v>277</v>
      </c>
      <c r="D122" s="135" t="s">
        <v>0</v>
      </c>
      <c r="E122" s="164">
        <v>23</v>
      </c>
      <c r="F122" s="164"/>
      <c r="G122" s="164">
        <f t="shared" si="9"/>
        <v>0</v>
      </c>
      <c r="H122" s="136"/>
    </row>
    <row r="123" spans="1:8" ht="25.5">
      <c r="A123" s="137" t="s">
        <v>377</v>
      </c>
      <c r="B123" s="61" t="s">
        <v>173</v>
      </c>
      <c r="C123" s="191" t="s">
        <v>174</v>
      </c>
      <c r="D123" s="135" t="s">
        <v>0</v>
      </c>
      <c r="E123" s="164">
        <v>9</v>
      </c>
      <c r="F123" s="164"/>
      <c r="G123" s="164">
        <f t="shared" si="9"/>
        <v>0</v>
      </c>
      <c r="H123" s="136"/>
    </row>
    <row r="124" spans="1:8">
      <c r="A124" s="137" t="s">
        <v>378</v>
      </c>
      <c r="B124" s="61" t="s">
        <v>175</v>
      </c>
      <c r="C124" s="191" t="s">
        <v>176</v>
      </c>
      <c r="D124" s="135" t="s">
        <v>0</v>
      </c>
      <c r="E124" s="164">
        <v>40</v>
      </c>
      <c r="F124" s="164"/>
      <c r="G124" s="164">
        <f t="shared" si="9"/>
        <v>0</v>
      </c>
      <c r="H124" s="136"/>
    </row>
    <row r="125" spans="1:8">
      <c r="A125" s="137" t="s">
        <v>379</v>
      </c>
      <c r="B125" s="61" t="s">
        <v>177</v>
      </c>
      <c r="C125" s="191" t="s">
        <v>178</v>
      </c>
      <c r="D125" s="135" t="s">
        <v>0</v>
      </c>
      <c r="E125" s="164">
        <v>6</v>
      </c>
      <c r="F125" s="164"/>
      <c r="G125" s="164">
        <f t="shared" si="9"/>
        <v>0</v>
      </c>
      <c r="H125" s="136"/>
    </row>
    <row r="126" spans="1:8" ht="25.5">
      <c r="A126" s="137" t="s">
        <v>380</v>
      </c>
      <c r="B126" s="61" t="s">
        <v>179</v>
      </c>
      <c r="C126" s="191" t="s">
        <v>180</v>
      </c>
      <c r="D126" s="135" t="s">
        <v>0</v>
      </c>
      <c r="E126" s="164">
        <v>8</v>
      </c>
      <c r="F126" s="164"/>
      <c r="G126" s="164">
        <f t="shared" si="9"/>
        <v>0</v>
      </c>
      <c r="H126" s="136"/>
    </row>
    <row r="127" spans="1:8" ht="25.5">
      <c r="A127" s="137" t="s">
        <v>381</v>
      </c>
      <c r="B127" s="61" t="s">
        <v>181</v>
      </c>
      <c r="C127" s="191" t="s">
        <v>268</v>
      </c>
      <c r="D127" s="135" t="s">
        <v>0</v>
      </c>
      <c r="E127" s="164">
        <v>23</v>
      </c>
      <c r="F127" s="164"/>
      <c r="G127" s="164">
        <f t="shared" si="9"/>
        <v>0</v>
      </c>
      <c r="H127" s="136"/>
    </row>
    <row r="128" spans="1:8" ht="25.5">
      <c r="A128" s="137" t="s">
        <v>382</v>
      </c>
      <c r="B128" s="61" t="s">
        <v>188</v>
      </c>
      <c r="C128" s="191" t="s">
        <v>189</v>
      </c>
      <c r="D128" s="135" t="s">
        <v>0</v>
      </c>
      <c r="E128" s="164">
        <v>2</v>
      </c>
      <c r="F128" s="164"/>
      <c r="G128" s="164">
        <f t="shared" si="9"/>
        <v>0</v>
      </c>
      <c r="H128" s="136"/>
    </row>
    <row r="129" spans="1:10">
      <c r="A129" s="137" t="s">
        <v>403</v>
      </c>
      <c r="B129" s="61" t="s">
        <v>190</v>
      </c>
      <c r="C129" s="191" t="s">
        <v>191</v>
      </c>
      <c r="D129" s="135" t="s">
        <v>0</v>
      </c>
      <c r="E129" s="164">
        <v>3</v>
      </c>
      <c r="F129" s="164"/>
      <c r="G129" s="164">
        <f t="shared" si="9"/>
        <v>0</v>
      </c>
      <c r="H129" s="136"/>
    </row>
    <row r="130" spans="1:10" ht="25.5">
      <c r="A130" s="137" t="s">
        <v>404</v>
      </c>
      <c r="B130" s="61" t="s">
        <v>192</v>
      </c>
      <c r="C130" s="191" t="s">
        <v>193</v>
      </c>
      <c r="D130" s="135" t="s">
        <v>0</v>
      </c>
      <c r="E130" s="164">
        <v>3</v>
      </c>
      <c r="F130" s="164"/>
      <c r="G130" s="164">
        <f t="shared" si="9"/>
        <v>0</v>
      </c>
      <c r="H130" s="136"/>
    </row>
    <row r="131" spans="1:10" s="195" customFormat="1">
      <c r="A131" s="137" t="s">
        <v>408</v>
      </c>
      <c r="B131" s="61" t="s">
        <v>415</v>
      </c>
      <c r="C131" s="191" t="s">
        <v>409</v>
      </c>
      <c r="D131" s="135" t="s">
        <v>401</v>
      </c>
      <c r="E131" s="164">
        <v>1</v>
      </c>
      <c r="F131" s="164"/>
      <c r="G131" s="164">
        <f t="shared" si="9"/>
        <v>0</v>
      </c>
      <c r="H131" s="40"/>
      <c r="J131" s="199"/>
    </row>
    <row r="132" spans="1:10">
      <c r="A132" s="41"/>
      <c r="B132" s="58"/>
      <c r="C132" s="191"/>
      <c r="D132" s="37"/>
      <c r="E132" s="169"/>
      <c r="F132" s="163"/>
      <c r="G132" s="165"/>
      <c r="H132" s="35"/>
    </row>
    <row r="133" spans="1:10">
      <c r="A133" s="28" t="s">
        <v>223</v>
      </c>
      <c r="B133" s="55"/>
      <c r="C133" s="190" t="s">
        <v>383</v>
      </c>
      <c r="D133" s="38"/>
      <c r="E133" s="160"/>
      <c r="F133" s="166"/>
      <c r="G133" s="162">
        <f>SUM(G134:G139)</f>
        <v>0</v>
      </c>
      <c r="H133" s="31" t="e">
        <f>G133/$G$152</f>
        <v>#DIV/0!</v>
      </c>
    </row>
    <row r="134" spans="1:10" ht="25.5">
      <c r="A134" s="41" t="s">
        <v>319</v>
      </c>
      <c r="B134" s="61" t="s">
        <v>390</v>
      </c>
      <c r="C134" s="191" t="s">
        <v>391</v>
      </c>
      <c r="D134" s="34" t="s">
        <v>4</v>
      </c>
      <c r="E134" s="164">
        <v>6</v>
      </c>
      <c r="F134" s="164"/>
      <c r="G134" s="164">
        <f t="shared" ref="G134:G138" si="12">ROUND($E134*F134,2)</f>
        <v>0</v>
      </c>
      <c r="H134" s="35"/>
    </row>
    <row r="135" spans="1:10">
      <c r="A135" s="137" t="s">
        <v>320</v>
      </c>
      <c r="B135" s="61" t="s">
        <v>126</v>
      </c>
      <c r="C135" s="191" t="s">
        <v>127</v>
      </c>
      <c r="D135" s="34" t="s">
        <v>31</v>
      </c>
      <c r="E135" s="164">
        <v>100</v>
      </c>
      <c r="F135" s="164"/>
      <c r="G135" s="164">
        <f t="shared" si="12"/>
        <v>0</v>
      </c>
      <c r="H135" s="35"/>
    </row>
    <row r="136" spans="1:10" ht="25.5">
      <c r="A136" s="137" t="s">
        <v>321</v>
      </c>
      <c r="B136" s="61" t="s">
        <v>128</v>
      </c>
      <c r="C136" s="191" t="s">
        <v>129</v>
      </c>
      <c r="D136" s="34" t="s">
        <v>0</v>
      </c>
      <c r="E136" s="164">
        <v>3</v>
      </c>
      <c r="F136" s="164"/>
      <c r="G136" s="164">
        <f t="shared" si="12"/>
        <v>0</v>
      </c>
      <c r="H136" s="35"/>
    </row>
    <row r="137" spans="1:10" ht="25.5">
      <c r="A137" s="137" t="s">
        <v>324</v>
      </c>
      <c r="B137" s="61" t="s">
        <v>133</v>
      </c>
      <c r="C137" s="191" t="s">
        <v>134</v>
      </c>
      <c r="D137" s="34" t="s">
        <v>0</v>
      </c>
      <c r="E137" s="164">
        <v>35</v>
      </c>
      <c r="F137" s="164"/>
      <c r="G137" s="164">
        <f t="shared" si="12"/>
        <v>0</v>
      </c>
      <c r="H137" s="35"/>
    </row>
    <row r="138" spans="1:10" ht="25.5">
      <c r="A138" s="137" t="s">
        <v>325</v>
      </c>
      <c r="B138" s="61" t="s">
        <v>135</v>
      </c>
      <c r="C138" s="191" t="s">
        <v>136</v>
      </c>
      <c r="D138" s="34" t="s">
        <v>0</v>
      </c>
      <c r="E138" s="164">
        <v>23</v>
      </c>
      <c r="F138" s="164"/>
      <c r="G138" s="164">
        <f t="shared" si="12"/>
        <v>0</v>
      </c>
      <c r="H138" s="35"/>
    </row>
    <row r="139" spans="1:10">
      <c r="A139" s="41"/>
      <c r="B139" s="54"/>
      <c r="C139" s="193"/>
      <c r="D139" s="43"/>
      <c r="E139" s="172"/>
      <c r="F139" s="173"/>
      <c r="G139" s="171"/>
      <c r="H139" s="36"/>
      <c r="I139" s="7"/>
    </row>
    <row r="140" spans="1:10">
      <c r="A140" s="28" t="s">
        <v>224</v>
      </c>
      <c r="B140" s="55"/>
      <c r="C140" s="190" t="s">
        <v>182</v>
      </c>
      <c r="D140" s="38"/>
      <c r="E140" s="160"/>
      <c r="F140" s="166"/>
      <c r="G140" s="174">
        <f>SUM(G141:G143)</f>
        <v>0</v>
      </c>
      <c r="H140" s="31" t="e">
        <f>G140/$G$152</f>
        <v>#DIV/0!</v>
      </c>
    </row>
    <row r="141" spans="1:10" s="4" customFormat="1">
      <c r="A141" s="41" t="s">
        <v>225</v>
      </c>
      <c r="B141" s="58" t="s">
        <v>183</v>
      </c>
      <c r="C141" s="191" t="s">
        <v>184</v>
      </c>
      <c r="D141" s="34" t="s">
        <v>0</v>
      </c>
      <c r="E141" s="164">
        <v>2</v>
      </c>
      <c r="F141" s="164"/>
      <c r="G141" s="164">
        <f t="shared" ref="G141:G142" si="13">ROUND($E141*F141,2)</f>
        <v>0</v>
      </c>
      <c r="H141" s="42"/>
      <c r="J141" s="200"/>
    </row>
    <row r="142" spans="1:10" s="4" customFormat="1" ht="38.25">
      <c r="A142" s="137" t="s">
        <v>226</v>
      </c>
      <c r="B142" s="139" t="s">
        <v>252</v>
      </c>
      <c r="C142" s="191" t="s">
        <v>271</v>
      </c>
      <c r="D142" s="135" t="s">
        <v>0</v>
      </c>
      <c r="E142" s="164">
        <v>2</v>
      </c>
      <c r="F142" s="164"/>
      <c r="G142" s="164">
        <f t="shared" si="13"/>
        <v>0</v>
      </c>
      <c r="H142" s="42"/>
      <c r="J142" s="200"/>
    </row>
    <row r="143" spans="1:10">
      <c r="A143" s="137"/>
      <c r="B143" s="139"/>
      <c r="C143" s="191"/>
      <c r="D143" s="37"/>
      <c r="E143" s="172"/>
      <c r="F143" s="163"/>
      <c r="G143" s="165"/>
      <c r="H143" s="136"/>
    </row>
    <row r="144" spans="1:10">
      <c r="A144" s="44" t="s">
        <v>227</v>
      </c>
      <c r="B144" s="63"/>
      <c r="C144" s="194" t="s">
        <v>406</v>
      </c>
      <c r="D144" s="45"/>
      <c r="E144" s="175"/>
      <c r="F144" s="176"/>
      <c r="G144" s="177">
        <f>SUM(G145:G150)</f>
        <v>0</v>
      </c>
      <c r="H144" s="46" t="e">
        <f>G144/$G$152</f>
        <v>#DIV/0!</v>
      </c>
    </row>
    <row r="145" spans="1:12">
      <c r="A145" s="134" t="s">
        <v>229</v>
      </c>
      <c r="B145" s="189"/>
      <c r="C145" s="191" t="s">
        <v>407</v>
      </c>
      <c r="D145" s="135" t="s">
        <v>7</v>
      </c>
      <c r="E145" s="164">
        <v>1</v>
      </c>
      <c r="F145" s="164"/>
      <c r="G145" s="164">
        <f>ROUND($E145*F145,2)</f>
        <v>0</v>
      </c>
      <c r="H145" s="35"/>
      <c r="I145" s="11"/>
    </row>
    <row r="146" spans="1:12">
      <c r="A146" s="41" t="s">
        <v>405</v>
      </c>
      <c r="B146" s="139" t="s">
        <v>186</v>
      </c>
      <c r="C146" s="191" t="s">
        <v>187</v>
      </c>
      <c r="D146" s="34" t="s">
        <v>4</v>
      </c>
      <c r="E146" s="164">
        <v>100</v>
      </c>
      <c r="F146" s="164"/>
      <c r="G146" s="164">
        <f t="shared" ref="G146" si="14">ROUND($E146*F146,2)</f>
        <v>0</v>
      </c>
      <c r="H146" s="35"/>
      <c r="L146" s="8"/>
    </row>
    <row r="147" spans="1:12" s="195" customFormat="1" ht="38.25">
      <c r="A147" s="223" t="s">
        <v>410</v>
      </c>
      <c r="B147" s="221" t="s">
        <v>415</v>
      </c>
      <c r="C147" s="203" t="s">
        <v>411</v>
      </c>
      <c r="D147" s="217" t="s">
        <v>401</v>
      </c>
      <c r="E147" s="215">
        <v>1</v>
      </c>
      <c r="F147" s="215"/>
      <c r="G147" s="215">
        <f>F147*E147</f>
        <v>0</v>
      </c>
      <c r="H147" s="219"/>
      <c r="J147" s="199"/>
      <c r="L147" s="197"/>
    </row>
    <row r="148" spans="1:12" s="195" customFormat="1" ht="178.5">
      <c r="A148" s="224"/>
      <c r="B148" s="222"/>
      <c r="C148" s="204" t="s">
        <v>412</v>
      </c>
      <c r="D148" s="218"/>
      <c r="E148" s="216"/>
      <c r="F148" s="216"/>
      <c r="G148" s="216"/>
      <c r="H148" s="220"/>
      <c r="J148" s="199"/>
      <c r="L148" s="197"/>
    </row>
    <row r="149" spans="1:12" s="195" customFormat="1">
      <c r="A149" s="137" t="s">
        <v>414</v>
      </c>
      <c r="B149" s="139" t="s">
        <v>415</v>
      </c>
      <c r="C149" s="205" t="s">
        <v>413</v>
      </c>
      <c r="D149" s="135" t="s">
        <v>393</v>
      </c>
      <c r="E149" s="164">
        <f>79.1666666666667*96</f>
        <v>7600.0000000000036</v>
      </c>
      <c r="F149" s="164"/>
      <c r="G149" s="164">
        <f>E149*F149</f>
        <v>0</v>
      </c>
      <c r="H149" s="40"/>
      <c r="J149" s="199"/>
      <c r="L149" s="197"/>
    </row>
    <row r="150" spans="1:12">
      <c r="A150" s="41"/>
      <c r="B150" s="58"/>
      <c r="C150" s="33"/>
      <c r="D150" s="37"/>
      <c r="E150" s="172"/>
      <c r="F150" s="163"/>
      <c r="G150" s="165"/>
      <c r="H150" s="35"/>
    </row>
    <row r="151" spans="1:12" ht="15.75" thickBot="1">
      <c r="A151" s="212"/>
      <c r="B151" s="213"/>
      <c r="C151" s="213"/>
      <c r="D151" s="213"/>
      <c r="E151" s="213"/>
      <c r="F151" s="213"/>
      <c r="G151" s="213"/>
      <c r="H151" s="214"/>
    </row>
    <row r="152" spans="1:12" ht="15.75" thickBot="1">
      <c r="A152" s="140" t="s">
        <v>386</v>
      </c>
      <c r="B152" s="141"/>
      <c r="C152" s="141"/>
      <c r="D152" s="141"/>
      <c r="E152" s="178"/>
      <c r="F152" s="179"/>
      <c r="G152" s="180">
        <f>SUM(G11:G150)/2</f>
        <v>0</v>
      </c>
      <c r="H152" s="47" t="e">
        <f>G152/$G$152</f>
        <v>#DIV/0!</v>
      </c>
    </row>
    <row r="153" spans="1:12" ht="15.75" thickBot="1">
      <c r="A153" s="142" t="s">
        <v>387</v>
      </c>
      <c r="B153" s="143"/>
      <c r="C153" s="143"/>
      <c r="D153" s="143"/>
      <c r="E153" s="181"/>
      <c r="F153" s="129"/>
      <c r="G153" s="182">
        <f>ROUND(G152*F153,2)</f>
        <v>0</v>
      </c>
      <c r="H153" s="48"/>
      <c r="I153" s="9"/>
    </row>
    <row r="154" spans="1:12" ht="15.75" thickBot="1">
      <c r="A154" s="49"/>
      <c r="B154" s="50"/>
      <c r="C154" s="50"/>
      <c r="D154" s="50"/>
      <c r="E154" s="183"/>
      <c r="F154" s="183"/>
      <c r="G154" s="184"/>
      <c r="H154" s="51"/>
    </row>
    <row r="155" spans="1:12" ht="15.75" customHeight="1" thickBot="1">
      <c r="A155" s="206" t="s">
        <v>385</v>
      </c>
      <c r="B155" s="207"/>
      <c r="C155" s="207"/>
      <c r="D155" s="207"/>
      <c r="E155" s="207"/>
      <c r="F155" s="208"/>
      <c r="G155" s="185">
        <f>ROUND(G152+G153,2)</f>
        <v>0</v>
      </c>
      <c r="H155" s="52"/>
    </row>
    <row r="156" spans="1:12">
      <c r="A156" s="132"/>
      <c r="B156" s="14"/>
      <c r="C156" s="131" t="s">
        <v>389</v>
      </c>
      <c r="D156" s="3"/>
      <c r="E156" s="186"/>
      <c r="F156" s="186"/>
      <c r="G156" s="187"/>
      <c r="H156" s="2"/>
    </row>
    <row r="157" spans="1:12">
      <c r="A157" s="132"/>
    </row>
  </sheetData>
  <sortState ref="B32:G58">
    <sortCondition ref="B32"/>
  </sortState>
  <mergeCells count="14">
    <mergeCell ref="A155:F155"/>
    <mergeCell ref="A4:B4"/>
    <mergeCell ref="C4:G4"/>
    <mergeCell ref="A5:B5"/>
    <mergeCell ref="C5:G5"/>
    <mergeCell ref="A7:G7"/>
    <mergeCell ref="A151:H151"/>
    <mergeCell ref="F147:F148"/>
    <mergeCell ref="E147:E148"/>
    <mergeCell ref="D147:D148"/>
    <mergeCell ref="G147:G148"/>
    <mergeCell ref="H147:H148"/>
    <mergeCell ref="B147:B148"/>
    <mergeCell ref="A147:A148"/>
  </mergeCells>
  <phoneticPr fontId="46" type="noConversion"/>
  <pageMargins left="0.34" right="0.21" top="0.52" bottom="0.52" header="0.31496062992125984" footer="0.31496062992125984"/>
  <pageSetup paperSize="9" scale="63" fitToHeight="0" orientation="portrait" horizontalDpi="1200" verticalDpi="1200" r:id="rId1"/>
  <headerFooter>
    <oddFooter>&amp;R&amp;"Verdana,Normal"Página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zoomScaleSheetLayoutView="100" workbookViewId="0">
      <selection activeCell="L12" sqref="L12"/>
    </sheetView>
  </sheetViews>
  <sheetFormatPr defaultRowHeight="15"/>
  <cols>
    <col min="1" max="1" width="6.5703125" customWidth="1"/>
    <col min="2" max="2" width="7.140625" customWidth="1"/>
    <col min="3" max="3" width="74.85546875" style="1" customWidth="1"/>
    <col min="4" max="4" width="24.85546875" bestFit="1" customWidth="1"/>
  </cols>
  <sheetData>
    <row r="1" spans="1:5" ht="31.5" customHeight="1"/>
    <row r="2" spans="1:5">
      <c r="A2" s="64"/>
      <c r="B2" s="65"/>
      <c r="C2" s="80" t="s">
        <v>420</v>
      </c>
      <c r="D2" s="66"/>
      <c r="E2" s="67"/>
    </row>
    <row r="3" spans="1:5">
      <c r="A3" s="64"/>
      <c r="B3" s="65"/>
      <c r="C3" s="70"/>
      <c r="D3" s="71"/>
      <c r="E3" s="67"/>
    </row>
    <row r="4" spans="1:5">
      <c r="A4" s="227" t="str">
        <f>Planilha!A4</f>
        <v>Objeto:</v>
      </c>
      <c r="B4" s="227"/>
      <c r="C4" s="81" t="str">
        <f>Planilha!C4</f>
        <v xml:space="preserve">Construção de nova cabine primária de energia no âmbito do Hospital Regional de Ilha Solteira </v>
      </c>
      <c r="D4" s="72"/>
      <c r="E4" s="67"/>
    </row>
    <row r="5" spans="1:5">
      <c r="A5" s="227" t="str">
        <f>Planilha!A5</f>
        <v xml:space="preserve">Local:                    </v>
      </c>
      <c r="B5" s="227"/>
      <c r="C5" s="228" t="str">
        <f>Planilha!C5</f>
        <v>Alameda Bahia, 618 - Ilha Solteira / SP</v>
      </c>
      <c r="D5" s="228"/>
      <c r="E5" s="67"/>
    </row>
    <row r="6" spans="1:5" ht="15.75" hidden="1">
      <c r="A6" s="73"/>
      <c r="B6" s="74"/>
      <c r="C6" s="75"/>
      <c r="D6" s="71"/>
      <c r="E6" s="67"/>
    </row>
    <row r="7" spans="1:5" ht="15.75" hidden="1">
      <c r="A7" s="68"/>
      <c r="B7" s="76"/>
      <c r="C7" s="77" t="s">
        <v>230</v>
      </c>
      <c r="D7" s="69"/>
      <c r="E7" s="67"/>
    </row>
    <row r="8" spans="1:5" ht="16.5" thickBot="1">
      <c r="A8" s="68" t="s">
        <v>417</v>
      </c>
      <c r="B8" s="76"/>
      <c r="C8" s="77"/>
      <c r="D8" s="69"/>
      <c r="E8" s="67"/>
    </row>
    <row r="9" spans="1:5" ht="15.75" thickBot="1">
      <c r="A9" s="68"/>
      <c r="B9" s="78" t="s">
        <v>231</v>
      </c>
      <c r="C9" s="82" t="s">
        <v>232</v>
      </c>
      <c r="D9" s="83" t="s">
        <v>233</v>
      </c>
      <c r="E9" s="67"/>
    </row>
    <row r="10" spans="1:5">
      <c r="A10" s="68"/>
      <c r="B10" s="84" t="s">
        <v>204</v>
      </c>
      <c r="C10" s="87" t="str">
        <f>VLOOKUP(B10,Planilha!$A$11:$C$150,3,FALSE)</f>
        <v xml:space="preserve">Serviço técnico especializado </v>
      </c>
      <c r="D10" s="85">
        <f>VLOOKUP(C10,Planilha!C11:G150,5,FALSE)</f>
        <v>0</v>
      </c>
      <c r="E10" s="67"/>
    </row>
    <row r="11" spans="1:5">
      <c r="A11" s="68"/>
      <c r="B11" s="86" t="s">
        <v>211</v>
      </c>
      <c r="C11" s="87" t="str">
        <f>VLOOKUP(B11,Planilha!$A$11:$C$150,3,FALSE)</f>
        <v>Início, apoio e administração da obra</v>
      </c>
      <c r="D11" s="85">
        <f>VLOOKUP(C11,Planilha!C13:G151,5,FALSE)</f>
        <v>0</v>
      </c>
      <c r="E11" s="67"/>
    </row>
    <row r="12" spans="1:5">
      <c r="A12" s="68"/>
      <c r="B12" s="86" t="s">
        <v>214</v>
      </c>
      <c r="C12" s="87" t="str">
        <f>VLOOKUP(B12,Planilha!$A$11:$C$150,3,FALSE)</f>
        <v>Demolição, Transporte e Serviço em Solo</v>
      </c>
      <c r="D12" s="85">
        <f>VLOOKUP(C12,Planilha!C14:G152,5,FALSE)</f>
        <v>0</v>
      </c>
      <c r="E12" s="67"/>
    </row>
    <row r="13" spans="1:5">
      <c r="A13" s="68"/>
      <c r="B13" s="86" t="s">
        <v>216</v>
      </c>
      <c r="C13" s="87" t="str">
        <f>VLOOKUP(B13,Planilha!$A$11:$C$150,3,FALSE)</f>
        <v>Transporte mecanizado de material solto</v>
      </c>
      <c r="D13" s="85">
        <f>VLOOKUP(C13,Planilha!C15:G153,5,FALSE)</f>
        <v>0</v>
      </c>
      <c r="E13" s="67"/>
    </row>
    <row r="14" spans="1:5">
      <c r="A14" s="68"/>
      <c r="B14" s="86" t="s">
        <v>217</v>
      </c>
      <c r="C14" s="87" t="str">
        <f>VLOOKUP(B14,Planilha!$A$11:$C$150,3,FALSE)</f>
        <v>Cobertura e estrutura</v>
      </c>
      <c r="D14" s="85">
        <f>VLOOKUP(C14,Planilha!C15:G153,5,FALSE)</f>
        <v>0</v>
      </c>
      <c r="E14" s="67"/>
    </row>
    <row r="15" spans="1:5">
      <c r="A15" s="68"/>
      <c r="B15" s="86" t="s">
        <v>218</v>
      </c>
      <c r="C15" s="87" t="str">
        <f>VLOOKUP(B15,Planilha!$A$11:$C$150,3,FALSE)</f>
        <v>Piso e fechamento</v>
      </c>
      <c r="D15" s="85">
        <f>VLOOKUP(C15,Planilha!C16:G153,5,FALSE)</f>
        <v>0</v>
      </c>
      <c r="E15" s="67"/>
    </row>
    <row r="16" spans="1:5">
      <c r="A16" s="68"/>
      <c r="B16" s="86" t="s">
        <v>219</v>
      </c>
      <c r="C16" s="87" t="str">
        <f>VLOOKUP(B16,Planilha!$A$11:$C$150,3,FALSE)</f>
        <v>Pintura</v>
      </c>
      <c r="D16" s="85">
        <f>VLOOKUP(C16,Planilha!C16:G153,5,FALSE)</f>
        <v>0</v>
      </c>
      <c r="E16" s="67"/>
    </row>
    <row r="17" spans="1:8">
      <c r="A17" s="68"/>
      <c r="B17" s="86" t="s">
        <v>220</v>
      </c>
      <c r="C17" s="87" t="str">
        <f>VLOOKUP(B17,Planilha!$A$11:$C$150,3,FALSE)</f>
        <v>Instalações elétricas e elétricas especiais</v>
      </c>
      <c r="D17" s="85">
        <f>VLOOKUP(C17,Planilha!C16:G153,5,FALSE)</f>
        <v>0</v>
      </c>
      <c r="E17" s="67"/>
    </row>
    <row r="18" spans="1:8">
      <c r="A18" s="68"/>
      <c r="B18" s="86" t="s">
        <v>223</v>
      </c>
      <c r="C18" s="87" t="str">
        <f>VLOOKUP(B18,Planilha!$A$11:$C$150,3,FALSE)</f>
        <v>Quadro QGBT</v>
      </c>
      <c r="D18" s="85">
        <f>VLOOKUP(C18,Planilha!C17:G153,5,FALSE)</f>
        <v>0</v>
      </c>
      <c r="E18" s="67"/>
    </row>
    <row r="19" spans="1:8">
      <c r="A19" s="68"/>
      <c r="B19" s="86" t="s">
        <v>224</v>
      </c>
      <c r="C19" s="87" t="str">
        <f>VLOOKUP(B19,Planilha!$A$11:$C$150,3,FALSE)</f>
        <v>Extintores</v>
      </c>
      <c r="D19" s="85">
        <f>VLOOKUP(C19,Planilha!C17:G153,5,FALSE)</f>
        <v>0</v>
      </c>
      <c r="E19" s="67"/>
    </row>
    <row r="20" spans="1:8" ht="15.75" thickBot="1">
      <c r="A20" s="68"/>
      <c r="B20" s="86" t="s">
        <v>227</v>
      </c>
      <c r="C20" s="87" t="str">
        <f>VLOOKUP(B20,Planilha!$A$11:$C$150,3,FALSE)</f>
        <v>SERVIÇOS DE APOIO E ADM LOCAL</v>
      </c>
      <c r="D20" s="85">
        <f>VLOOKUP(C20,Planilha!C18:G153,5,FALSE)</f>
        <v>0</v>
      </c>
      <c r="E20" s="67"/>
    </row>
    <row r="21" spans="1:8">
      <c r="A21" s="68"/>
      <c r="B21" s="229" t="s">
        <v>386</v>
      </c>
      <c r="C21" s="230"/>
      <c r="D21" s="88">
        <f>SUM(D10:D20)</f>
        <v>0</v>
      </c>
      <c r="E21" s="67"/>
      <c r="F21" s="5"/>
      <c r="G21" s="5"/>
      <c r="H21" s="5"/>
    </row>
    <row r="22" spans="1:8" ht="15.75" thickBot="1">
      <c r="A22" s="68"/>
      <c r="B22" s="231" t="str">
        <f>CONCATENATE("BDI - ",Planilha!F153*100,"%")</f>
        <v>BDI - 0%</v>
      </c>
      <c r="C22" s="232"/>
      <c r="D22" s="89">
        <f>ROUND(D21*Planilha!F153,2)</f>
        <v>0</v>
      </c>
      <c r="E22" s="67"/>
      <c r="F22" s="5"/>
      <c r="G22" s="5"/>
      <c r="H22" s="5"/>
    </row>
    <row r="23" spans="1:8" ht="15.75" thickBot="1">
      <c r="A23" s="68"/>
      <c r="B23" s="225" t="s">
        <v>385</v>
      </c>
      <c r="C23" s="226"/>
      <c r="D23" s="90">
        <f>D21+D22</f>
        <v>0</v>
      </c>
      <c r="E23" s="67"/>
      <c r="F23" s="5"/>
      <c r="G23" s="5"/>
      <c r="H23" s="5"/>
    </row>
    <row r="24" spans="1:8">
      <c r="A24" s="67"/>
      <c r="B24" s="67"/>
      <c r="C24" s="79"/>
      <c r="D24" s="67"/>
      <c r="E24" s="67"/>
      <c r="F24" s="5"/>
      <c r="G24" s="5"/>
      <c r="H24" s="5"/>
    </row>
    <row r="25" spans="1:8">
      <c r="A25" s="67"/>
      <c r="B25" s="67"/>
      <c r="C25" s="79"/>
      <c r="D25" s="67"/>
      <c r="E25" s="67"/>
      <c r="F25" s="5"/>
      <c r="G25" s="5"/>
      <c r="H25" s="5"/>
    </row>
    <row r="26" spans="1:8">
      <c r="A26" s="67"/>
      <c r="B26" s="67"/>
      <c r="C26" s="79"/>
      <c r="D26" s="67"/>
      <c r="E26" s="67"/>
      <c r="F26" s="5"/>
      <c r="G26" s="5"/>
      <c r="H26" s="5"/>
    </row>
    <row r="27" spans="1:8">
      <c r="A27" s="67"/>
      <c r="B27" s="67"/>
      <c r="C27" s="79"/>
      <c r="D27" s="67"/>
      <c r="E27" s="67"/>
      <c r="F27" s="5"/>
      <c r="G27" s="5"/>
      <c r="H27" s="5"/>
    </row>
    <row r="28" spans="1:8">
      <c r="A28" s="67"/>
      <c r="B28" s="67"/>
      <c r="C28" s="79"/>
      <c r="D28" s="67"/>
      <c r="E28" s="67"/>
      <c r="F28" s="5"/>
      <c r="G28" s="5"/>
      <c r="H28" s="5"/>
    </row>
    <row r="29" spans="1:8">
      <c r="A29" s="67"/>
      <c r="B29" s="67"/>
      <c r="C29" s="79"/>
      <c r="D29" s="67"/>
      <c r="E29" s="67"/>
      <c r="F29" s="5"/>
      <c r="G29" s="5"/>
      <c r="H29" s="5"/>
    </row>
    <row r="30" spans="1:8">
      <c r="A30" s="67"/>
      <c r="B30" s="67"/>
      <c r="C30" s="79"/>
      <c r="D30" s="67"/>
      <c r="E30" s="67"/>
    </row>
    <row r="31" spans="1:8">
      <c r="A31" s="67"/>
      <c r="B31" s="67"/>
      <c r="C31" s="79"/>
      <c r="D31" s="67"/>
      <c r="E31" s="67"/>
    </row>
    <row r="32" spans="1:8">
      <c r="A32" s="67"/>
      <c r="B32" s="67"/>
      <c r="C32" s="79"/>
      <c r="D32" s="67"/>
      <c r="E32" s="67"/>
    </row>
    <row r="33" spans="1:5">
      <c r="A33" s="67"/>
      <c r="B33" s="67"/>
      <c r="C33" s="79"/>
      <c r="D33" s="67"/>
      <c r="E33" s="67"/>
    </row>
    <row r="34" spans="1:5">
      <c r="A34" s="67"/>
      <c r="B34" s="67"/>
      <c r="C34" s="79"/>
      <c r="D34" s="67"/>
      <c r="E34" s="67"/>
    </row>
    <row r="35" spans="1:5">
      <c r="A35" s="67"/>
      <c r="B35" s="67"/>
      <c r="C35" s="79"/>
      <c r="D35" s="67"/>
      <c r="E35" s="67"/>
    </row>
    <row r="36" spans="1:5">
      <c r="A36" s="67"/>
      <c r="B36" s="67"/>
      <c r="C36" s="79"/>
      <c r="D36" s="67"/>
      <c r="E36" s="67"/>
    </row>
    <row r="37" spans="1:5">
      <c r="A37" s="67"/>
      <c r="B37" s="67"/>
      <c r="C37" s="79"/>
      <c r="D37" s="67"/>
      <c r="E37" s="67"/>
    </row>
    <row r="38" spans="1:5">
      <c r="A38" s="67"/>
      <c r="B38" s="67"/>
      <c r="C38" s="79"/>
      <c r="D38" s="67"/>
      <c r="E38" s="67"/>
    </row>
  </sheetData>
  <mergeCells count="6">
    <mergeCell ref="B23:C23"/>
    <mergeCell ref="A4:B4"/>
    <mergeCell ref="A5:B5"/>
    <mergeCell ref="C5:D5"/>
    <mergeCell ref="B21:C21"/>
    <mergeCell ref="B22:C22"/>
  </mergeCells>
  <pageMargins left="0.51181102362204722" right="0.51181102362204722" top="1.46" bottom="0.78740157480314965" header="0.31496062992125984" footer="0.31496062992125984"/>
  <pageSetup paperSize="9" scale="73" orientation="portrait" horizontalDpi="4294967294" verticalDpi="4294967294" r:id="rId1"/>
  <headerFooter>
    <oddFooter>&amp;R&amp;"Verdana,Normal"Página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tabSelected="1" view="pageBreakPreview" zoomScale="80" zoomScaleNormal="70" zoomScaleSheetLayoutView="80" zoomScalePageLayoutView="85" workbookViewId="0">
      <selection activeCell="G4" sqref="G4"/>
    </sheetView>
  </sheetViews>
  <sheetFormatPr defaultRowHeight="15"/>
  <cols>
    <col min="1" max="1" width="10.7109375" customWidth="1"/>
    <col min="2" max="2" width="74.28515625" customWidth="1"/>
    <col min="3" max="3" width="21.5703125" bestFit="1" customWidth="1"/>
    <col min="4" max="15" width="18.7109375" customWidth="1"/>
    <col min="16" max="18" width="18.7109375" hidden="1" customWidth="1"/>
    <col min="19" max="19" width="22.7109375" customWidth="1"/>
  </cols>
  <sheetData>
    <row r="2" spans="1:19">
      <c r="B2" s="248"/>
      <c r="C2" s="248"/>
      <c r="D2" s="248"/>
      <c r="E2" s="248"/>
      <c r="F2" s="248"/>
    </row>
    <row r="4" spans="1:19" ht="17.25" customHeight="1">
      <c r="A4" s="92"/>
      <c r="B4" s="119" t="s">
        <v>421</v>
      </c>
      <c r="C4" s="93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3.75" customHeight="1">
      <c r="A5" s="92"/>
      <c r="B5" s="91"/>
      <c r="C5" s="9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" customHeight="1">
      <c r="A6" s="94" t="str">
        <f>Planilha!A4</f>
        <v>Objeto:</v>
      </c>
      <c r="B6" s="95" t="str">
        <f>Planilha!C4</f>
        <v xml:space="preserve">Construção de nova cabine primária de energia no âmbito do Hospital Regional de Ilha Solteira </v>
      </c>
      <c r="C6" s="96"/>
      <c r="D6" s="96"/>
      <c r="E6" s="97"/>
      <c r="F6" s="91"/>
      <c r="G6" s="91"/>
      <c r="H6" s="91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.75">
      <c r="A7" s="94" t="str">
        <f>Planilha!A5</f>
        <v xml:space="preserve">Local:                    </v>
      </c>
      <c r="B7" s="95" t="str">
        <f>Planilha!C5</f>
        <v>Alameda Bahia, 618 - Ilha Solteira / SP</v>
      </c>
      <c r="C7" s="96"/>
      <c r="D7" s="96"/>
      <c r="E7" s="97"/>
      <c r="F7" s="91"/>
      <c r="G7" s="91"/>
      <c r="H7" s="91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5.25" customHeight="1">
      <c r="A8" s="98"/>
      <c r="B8" s="99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13.5" customHeight="1" thickBot="1">
      <c r="A9" s="92"/>
      <c r="B9" s="120"/>
      <c r="C9" s="93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spans="1:19" s="6" customFormat="1" ht="12.75" customHeight="1" thickBot="1">
      <c r="A10" s="121" t="s">
        <v>231</v>
      </c>
      <c r="B10" s="122" t="s">
        <v>232</v>
      </c>
      <c r="C10" s="148" t="s">
        <v>233</v>
      </c>
      <c r="D10" s="144" t="s">
        <v>234</v>
      </c>
      <c r="E10" s="123" t="s">
        <v>235</v>
      </c>
      <c r="F10" s="123" t="s">
        <v>236</v>
      </c>
      <c r="G10" s="123" t="s">
        <v>237</v>
      </c>
      <c r="H10" s="123" t="s">
        <v>238</v>
      </c>
      <c r="I10" s="123" t="s">
        <v>239</v>
      </c>
      <c r="J10" s="123" t="s">
        <v>240</v>
      </c>
      <c r="K10" s="123" t="s">
        <v>241</v>
      </c>
      <c r="L10" s="123" t="s">
        <v>242</v>
      </c>
      <c r="M10" s="123" t="s">
        <v>243</v>
      </c>
      <c r="N10" s="123" t="s">
        <v>244</v>
      </c>
      <c r="O10" s="124" t="s">
        <v>245</v>
      </c>
      <c r="P10" s="124" t="s">
        <v>256</v>
      </c>
      <c r="Q10" s="124" t="s">
        <v>257</v>
      </c>
      <c r="R10" s="124" t="s">
        <v>258</v>
      </c>
      <c r="S10" s="102" t="s">
        <v>246</v>
      </c>
    </row>
    <row r="11" spans="1:19" ht="15" customHeight="1">
      <c r="A11" s="241" t="s">
        <v>204</v>
      </c>
      <c r="B11" s="243" t="str">
        <f>VLOOKUP(A11,Resumo!$B$10:$C$20,2,FALSE)</f>
        <v xml:space="preserve">Serviço técnico especializado </v>
      </c>
      <c r="C11" s="245">
        <f>VLOOKUP(B11,Resumo!$C$10:$D$20,2,FALSE)</f>
        <v>0</v>
      </c>
      <c r="D11" s="103">
        <v>0.05</v>
      </c>
      <c r="E11" s="103">
        <v>0.05</v>
      </c>
      <c r="F11" s="103">
        <v>0.05</v>
      </c>
      <c r="G11" s="103">
        <v>0.05</v>
      </c>
      <c r="H11" s="103">
        <v>0.1</v>
      </c>
      <c r="I11" s="103">
        <v>0.1</v>
      </c>
      <c r="J11" s="103">
        <v>0.1</v>
      </c>
      <c r="K11" s="103">
        <v>0.1</v>
      </c>
      <c r="L11" s="103">
        <v>0.1</v>
      </c>
      <c r="M11" s="103">
        <v>0.1</v>
      </c>
      <c r="N11" s="103">
        <v>0.1</v>
      </c>
      <c r="O11" s="103">
        <v>0.1</v>
      </c>
      <c r="P11" s="104"/>
      <c r="Q11" s="104"/>
      <c r="R11" s="104"/>
      <c r="S11" s="105">
        <f t="shared" ref="S11:S32" si="0">SUM(D11:R11)</f>
        <v>0.99999999999999989</v>
      </c>
    </row>
    <row r="12" spans="1:19">
      <c r="A12" s="242"/>
      <c r="B12" s="244"/>
      <c r="C12" s="246"/>
      <c r="D12" s="106">
        <f>$C$11*D11</f>
        <v>0</v>
      </c>
      <c r="E12" s="106">
        <f>$C$11*E11</f>
        <v>0</v>
      </c>
      <c r="F12" s="106">
        <f>$C$11*F11</f>
        <v>0</v>
      </c>
      <c r="G12" s="106">
        <f>$C$11*G11</f>
        <v>0</v>
      </c>
      <c r="H12" s="106">
        <f>$C$11*H11</f>
        <v>0</v>
      </c>
      <c r="I12" s="106">
        <f t="shared" ref="I12:O12" si="1">$C$11*I11</f>
        <v>0</v>
      </c>
      <c r="J12" s="106">
        <f t="shared" si="1"/>
        <v>0</v>
      </c>
      <c r="K12" s="106">
        <f t="shared" si="1"/>
        <v>0</v>
      </c>
      <c r="L12" s="106">
        <f t="shared" si="1"/>
        <v>0</v>
      </c>
      <c r="M12" s="106">
        <f t="shared" si="1"/>
        <v>0</v>
      </c>
      <c r="N12" s="106">
        <f t="shared" si="1"/>
        <v>0</v>
      </c>
      <c r="O12" s="106">
        <f t="shared" si="1"/>
        <v>0</v>
      </c>
      <c r="P12" s="106"/>
      <c r="Q12" s="106"/>
      <c r="R12" s="106"/>
      <c r="S12" s="107">
        <f t="shared" si="0"/>
        <v>0</v>
      </c>
    </row>
    <row r="13" spans="1:19" ht="15" customHeight="1">
      <c r="A13" s="241" t="s">
        <v>211</v>
      </c>
      <c r="B13" s="243" t="str">
        <f>VLOOKUP(A13,Resumo!$B$10:$C$20,2,FALSE)</f>
        <v>Início, apoio e administração da obra</v>
      </c>
      <c r="C13" s="245">
        <f>VLOOKUP(B13,Resumo!$C$10:$D$20,2,FALSE)</f>
        <v>0</v>
      </c>
      <c r="D13" s="145">
        <v>0.05</v>
      </c>
      <c r="E13" s="108">
        <v>0.05</v>
      </c>
      <c r="F13" s="108">
        <v>0.05</v>
      </c>
      <c r="G13" s="108">
        <v>0.05</v>
      </c>
      <c r="H13" s="108">
        <v>0.1</v>
      </c>
      <c r="I13" s="108">
        <v>0.1</v>
      </c>
      <c r="J13" s="108">
        <v>0.1</v>
      </c>
      <c r="K13" s="108">
        <v>0.1</v>
      </c>
      <c r="L13" s="108">
        <v>0.1</v>
      </c>
      <c r="M13" s="108">
        <v>0.1</v>
      </c>
      <c r="N13" s="108">
        <v>0.1</v>
      </c>
      <c r="O13" s="108">
        <v>0.1</v>
      </c>
      <c r="P13" s="112"/>
      <c r="Q13" s="112"/>
      <c r="R13" s="112"/>
      <c r="S13" s="109">
        <f>SUM(D13:R13)</f>
        <v>0.99999999999999989</v>
      </c>
    </row>
    <row r="14" spans="1:19" ht="15" customHeight="1">
      <c r="A14" s="242"/>
      <c r="B14" s="244"/>
      <c r="C14" s="246"/>
      <c r="D14" s="146">
        <f>D13*$C$13</f>
        <v>0</v>
      </c>
      <c r="E14" s="106">
        <f t="shared" ref="E14:R14" si="2">E13*$C$13</f>
        <v>0</v>
      </c>
      <c r="F14" s="106">
        <f t="shared" si="2"/>
        <v>0</v>
      </c>
      <c r="G14" s="106">
        <f t="shared" si="2"/>
        <v>0</v>
      </c>
      <c r="H14" s="106">
        <f t="shared" si="2"/>
        <v>0</v>
      </c>
      <c r="I14" s="106">
        <f t="shared" si="2"/>
        <v>0</v>
      </c>
      <c r="J14" s="106">
        <f t="shared" si="2"/>
        <v>0</v>
      </c>
      <c r="K14" s="106">
        <f t="shared" si="2"/>
        <v>0</v>
      </c>
      <c r="L14" s="106">
        <f t="shared" si="2"/>
        <v>0</v>
      </c>
      <c r="M14" s="106">
        <f t="shared" si="2"/>
        <v>0</v>
      </c>
      <c r="N14" s="106">
        <f t="shared" si="2"/>
        <v>0</v>
      </c>
      <c r="O14" s="106">
        <f t="shared" si="2"/>
        <v>0</v>
      </c>
      <c r="P14" s="106">
        <f t="shared" si="2"/>
        <v>0</v>
      </c>
      <c r="Q14" s="106">
        <f t="shared" si="2"/>
        <v>0</v>
      </c>
      <c r="R14" s="106">
        <f t="shared" si="2"/>
        <v>0</v>
      </c>
      <c r="S14" s="107">
        <f t="shared" si="0"/>
        <v>0</v>
      </c>
    </row>
    <row r="15" spans="1:19" ht="15" customHeight="1">
      <c r="A15" s="241" t="s">
        <v>214</v>
      </c>
      <c r="B15" s="243" t="str">
        <f>VLOOKUP(A15,Resumo!$B$10:$C$20,2,FALSE)</f>
        <v>Demolição, Transporte e Serviço em Solo</v>
      </c>
      <c r="C15" s="245">
        <f>VLOOKUP(B15,Resumo!$C$10:$D$20,2,FALSE)</f>
        <v>0</v>
      </c>
      <c r="D15" s="147"/>
      <c r="E15" s="110">
        <v>0.2</v>
      </c>
      <c r="F15" s="110">
        <v>0.2</v>
      </c>
      <c r="G15" s="110">
        <v>0.2</v>
      </c>
      <c r="H15" s="110">
        <v>0.2</v>
      </c>
      <c r="I15" s="110">
        <v>0.2</v>
      </c>
      <c r="J15" s="110"/>
      <c r="K15" s="110"/>
      <c r="L15" s="110"/>
      <c r="M15" s="110"/>
      <c r="N15" s="110"/>
      <c r="O15" s="110"/>
      <c r="P15" s="112"/>
      <c r="Q15" s="112"/>
      <c r="R15" s="112"/>
      <c r="S15" s="109">
        <f t="shared" si="0"/>
        <v>1</v>
      </c>
    </row>
    <row r="16" spans="1:19" ht="15" customHeight="1">
      <c r="A16" s="242"/>
      <c r="B16" s="244"/>
      <c r="C16" s="246"/>
      <c r="D16" s="146">
        <f>$C$15*D15</f>
        <v>0</v>
      </c>
      <c r="E16" s="106">
        <f t="shared" ref="E16:R16" si="3">$C$15*E15</f>
        <v>0</v>
      </c>
      <c r="F16" s="106">
        <f t="shared" si="3"/>
        <v>0</v>
      </c>
      <c r="G16" s="106">
        <f t="shared" si="3"/>
        <v>0</v>
      </c>
      <c r="H16" s="106">
        <f t="shared" si="3"/>
        <v>0</v>
      </c>
      <c r="I16" s="106">
        <f t="shared" si="3"/>
        <v>0</v>
      </c>
      <c r="J16" s="106">
        <f t="shared" si="3"/>
        <v>0</v>
      </c>
      <c r="K16" s="106">
        <f t="shared" si="3"/>
        <v>0</v>
      </c>
      <c r="L16" s="106">
        <f t="shared" si="3"/>
        <v>0</v>
      </c>
      <c r="M16" s="106">
        <f t="shared" si="3"/>
        <v>0</v>
      </c>
      <c r="N16" s="106">
        <f t="shared" si="3"/>
        <v>0</v>
      </c>
      <c r="O16" s="106">
        <f t="shared" ref="O16" si="4">$C$15*O15</f>
        <v>0</v>
      </c>
      <c r="P16" s="106">
        <f t="shared" si="3"/>
        <v>0</v>
      </c>
      <c r="Q16" s="106">
        <f t="shared" si="3"/>
        <v>0</v>
      </c>
      <c r="R16" s="106">
        <f t="shared" si="3"/>
        <v>0</v>
      </c>
      <c r="S16" s="107">
        <f t="shared" si="0"/>
        <v>0</v>
      </c>
    </row>
    <row r="17" spans="1:19" ht="15" customHeight="1">
      <c r="A17" s="241" t="s">
        <v>216</v>
      </c>
      <c r="B17" s="243" t="str">
        <f>VLOOKUP(A17,Resumo!$B$10:$C$20,2,FALSE)</f>
        <v>Transporte mecanizado de material solto</v>
      </c>
      <c r="C17" s="245">
        <f>VLOOKUP(B17,Resumo!$C$10:$D$20,2,FALSE)</f>
        <v>0</v>
      </c>
      <c r="D17" s="108"/>
      <c r="E17" s="108">
        <v>0.2</v>
      </c>
      <c r="F17" s="108">
        <v>0.2</v>
      </c>
      <c r="G17" s="108">
        <v>0.2</v>
      </c>
      <c r="H17" s="108">
        <v>0.2</v>
      </c>
      <c r="I17" s="108">
        <v>0.2</v>
      </c>
      <c r="J17" s="108"/>
      <c r="K17" s="108"/>
      <c r="L17" s="108"/>
      <c r="M17" s="108"/>
      <c r="N17" s="108"/>
      <c r="O17" s="108"/>
      <c r="P17" s="111"/>
      <c r="Q17" s="111"/>
      <c r="R17" s="111"/>
      <c r="S17" s="109">
        <f t="shared" si="0"/>
        <v>1</v>
      </c>
    </row>
    <row r="18" spans="1:19" ht="15" customHeight="1">
      <c r="A18" s="242"/>
      <c r="B18" s="244"/>
      <c r="C18" s="246"/>
      <c r="D18" s="106">
        <f t="shared" ref="D18:I18" si="5">$C$17*D17</f>
        <v>0</v>
      </c>
      <c r="E18" s="106">
        <f t="shared" si="5"/>
        <v>0</v>
      </c>
      <c r="F18" s="106">
        <f t="shared" si="5"/>
        <v>0</v>
      </c>
      <c r="G18" s="106">
        <f t="shared" si="5"/>
        <v>0</v>
      </c>
      <c r="H18" s="106">
        <f t="shared" si="5"/>
        <v>0</v>
      </c>
      <c r="I18" s="106">
        <f t="shared" si="5"/>
        <v>0</v>
      </c>
      <c r="J18" s="106">
        <f t="shared" ref="J18" si="6">$C$17*J17</f>
        <v>0</v>
      </c>
      <c r="K18" s="106">
        <f t="shared" ref="K18:O18" si="7">$C$17*K17</f>
        <v>0</v>
      </c>
      <c r="L18" s="106">
        <f t="shared" si="7"/>
        <v>0</v>
      </c>
      <c r="M18" s="106">
        <f t="shared" si="7"/>
        <v>0</v>
      </c>
      <c r="N18" s="106">
        <f t="shared" si="7"/>
        <v>0</v>
      </c>
      <c r="O18" s="106">
        <f t="shared" si="7"/>
        <v>0</v>
      </c>
      <c r="P18" s="111"/>
      <c r="Q18" s="111"/>
      <c r="R18" s="111"/>
      <c r="S18" s="107">
        <f t="shared" si="0"/>
        <v>0</v>
      </c>
    </row>
    <row r="19" spans="1:19" ht="15" customHeight="1">
      <c r="A19" s="241" t="s">
        <v>217</v>
      </c>
      <c r="B19" s="243" t="str">
        <f>VLOOKUP(A19,Resumo!$B$10:$C$20,2,FALSE)</f>
        <v>Cobertura e estrutura</v>
      </c>
      <c r="C19" s="245">
        <f>VLOOKUP(B19,Resumo!$C$10:$D$20,2,FALSE)</f>
        <v>0</v>
      </c>
      <c r="D19" s="110"/>
      <c r="E19" s="110"/>
      <c r="F19" s="110"/>
      <c r="G19" s="110"/>
      <c r="H19" s="110">
        <v>0.2</v>
      </c>
      <c r="I19" s="110">
        <v>0.2</v>
      </c>
      <c r="J19" s="110">
        <v>0.2</v>
      </c>
      <c r="K19" s="110">
        <v>0.2</v>
      </c>
      <c r="L19" s="110">
        <v>0.2</v>
      </c>
      <c r="M19" s="110"/>
      <c r="N19" s="110"/>
      <c r="O19" s="110"/>
      <c r="P19" s="111"/>
      <c r="Q19" s="111"/>
      <c r="R19" s="111"/>
      <c r="S19" s="109">
        <f t="shared" si="0"/>
        <v>1</v>
      </c>
    </row>
    <row r="20" spans="1:19" ht="15" customHeight="1">
      <c r="A20" s="242"/>
      <c r="B20" s="244"/>
      <c r="C20" s="246"/>
      <c r="D20" s="106">
        <f t="shared" ref="D20:E20" si="8">$C$19*D19</f>
        <v>0</v>
      </c>
      <c r="E20" s="106">
        <f t="shared" si="8"/>
        <v>0</v>
      </c>
      <c r="F20" s="106">
        <f>$C$19*F19</f>
        <v>0</v>
      </c>
      <c r="G20" s="106">
        <f t="shared" ref="G20:L20" si="9">$C$19*G19</f>
        <v>0</v>
      </c>
      <c r="H20" s="106">
        <f t="shared" si="9"/>
        <v>0</v>
      </c>
      <c r="I20" s="106">
        <f t="shared" si="9"/>
        <v>0</v>
      </c>
      <c r="J20" s="106">
        <f t="shared" si="9"/>
        <v>0</v>
      </c>
      <c r="K20" s="106">
        <f t="shared" si="9"/>
        <v>0</v>
      </c>
      <c r="L20" s="106">
        <f t="shared" si="9"/>
        <v>0</v>
      </c>
      <c r="M20" s="106">
        <f t="shared" ref="M20:N20" si="10">$C$19*M19</f>
        <v>0</v>
      </c>
      <c r="N20" s="106">
        <f t="shared" si="10"/>
        <v>0</v>
      </c>
      <c r="O20" s="106">
        <f>$C$19*O19</f>
        <v>0</v>
      </c>
      <c r="P20" s="111"/>
      <c r="Q20" s="111"/>
      <c r="R20" s="111"/>
      <c r="S20" s="107">
        <f t="shared" si="0"/>
        <v>0</v>
      </c>
    </row>
    <row r="21" spans="1:19" ht="15" customHeight="1">
      <c r="A21" s="241" t="s">
        <v>218</v>
      </c>
      <c r="B21" s="243" t="str">
        <f>VLOOKUP(A21,Resumo!$B$10:$C$20,2,FALSE)</f>
        <v>Piso e fechamento</v>
      </c>
      <c r="C21" s="245">
        <f>VLOOKUP(B21,Resumo!$C$10:$D$20,2,FALSE)</f>
        <v>0</v>
      </c>
      <c r="D21" s="108"/>
      <c r="E21" s="108"/>
      <c r="F21" s="108"/>
      <c r="G21" s="108"/>
      <c r="H21" s="108">
        <v>0.15</v>
      </c>
      <c r="I21" s="108">
        <v>0.2</v>
      </c>
      <c r="J21" s="108">
        <v>0.25</v>
      </c>
      <c r="K21" s="108">
        <v>0.25</v>
      </c>
      <c r="L21" s="108">
        <v>0.15</v>
      </c>
      <c r="M21" s="108"/>
      <c r="N21" s="108"/>
      <c r="O21" s="108"/>
      <c r="P21" s="112"/>
      <c r="Q21" s="112"/>
      <c r="R21" s="112"/>
      <c r="S21" s="109">
        <f t="shared" si="0"/>
        <v>1</v>
      </c>
    </row>
    <row r="22" spans="1:19" ht="15" customHeight="1">
      <c r="A22" s="242"/>
      <c r="B22" s="244"/>
      <c r="C22" s="246"/>
      <c r="D22" s="106">
        <f t="shared" ref="D22:G22" si="11">$C$21*D21</f>
        <v>0</v>
      </c>
      <c r="E22" s="106">
        <f t="shared" si="11"/>
        <v>0</v>
      </c>
      <c r="F22" s="106">
        <f t="shared" si="11"/>
        <v>0</v>
      </c>
      <c r="G22" s="106">
        <f t="shared" si="11"/>
        <v>0</v>
      </c>
      <c r="H22" s="106">
        <f t="shared" ref="H22:I22" si="12">$C$21*H21</f>
        <v>0</v>
      </c>
      <c r="I22" s="106">
        <f t="shared" si="12"/>
        <v>0</v>
      </c>
      <c r="J22" s="106">
        <f>$C$21*J21</f>
        <v>0</v>
      </c>
      <c r="K22" s="106">
        <f t="shared" ref="K22:R22" si="13">$C$21*K21</f>
        <v>0</v>
      </c>
      <c r="L22" s="106">
        <f t="shared" si="13"/>
        <v>0</v>
      </c>
      <c r="M22" s="106">
        <f t="shared" si="13"/>
        <v>0</v>
      </c>
      <c r="N22" s="106">
        <f t="shared" si="13"/>
        <v>0</v>
      </c>
      <c r="O22" s="106">
        <f t="shared" si="13"/>
        <v>0</v>
      </c>
      <c r="P22" s="106">
        <f t="shared" si="13"/>
        <v>0</v>
      </c>
      <c r="Q22" s="106">
        <f t="shared" si="13"/>
        <v>0</v>
      </c>
      <c r="R22" s="106">
        <f t="shared" si="13"/>
        <v>0</v>
      </c>
      <c r="S22" s="107">
        <f t="shared" si="0"/>
        <v>0</v>
      </c>
    </row>
    <row r="23" spans="1:19" ht="15" customHeight="1">
      <c r="A23" s="241" t="s">
        <v>219</v>
      </c>
      <c r="B23" s="243" t="str">
        <f>VLOOKUP(A23,Resumo!$B$10:$C$20,2,FALSE)</f>
        <v>Pintura</v>
      </c>
      <c r="C23" s="245">
        <f>VLOOKUP(B23,Resumo!$C$10:$D$20,2,FALSE)</f>
        <v>0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>
        <v>1</v>
      </c>
      <c r="N23" s="110"/>
      <c r="O23" s="110"/>
      <c r="P23" s="112"/>
      <c r="Q23" s="111"/>
      <c r="R23" s="111"/>
      <c r="S23" s="109">
        <f t="shared" si="0"/>
        <v>1</v>
      </c>
    </row>
    <row r="24" spans="1:19" ht="15" customHeight="1">
      <c r="A24" s="242"/>
      <c r="B24" s="244"/>
      <c r="C24" s="246"/>
      <c r="D24" s="106">
        <f t="shared" ref="D24:E24" si="14">$C$23*D23</f>
        <v>0</v>
      </c>
      <c r="E24" s="106">
        <f t="shared" si="14"/>
        <v>0</v>
      </c>
      <c r="F24" s="106">
        <f t="shared" ref="F24:H24" si="15">$C$23*F23</f>
        <v>0</v>
      </c>
      <c r="G24" s="106">
        <f t="shared" si="15"/>
        <v>0</v>
      </c>
      <c r="H24" s="106">
        <f t="shared" si="15"/>
        <v>0</v>
      </c>
      <c r="I24" s="106">
        <f>$C$23*I23</f>
        <v>0</v>
      </c>
      <c r="J24" s="106">
        <f t="shared" ref="J24:P24" si="16">$C$23*J23</f>
        <v>0</v>
      </c>
      <c r="K24" s="106">
        <f t="shared" si="16"/>
        <v>0</v>
      </c>
      <c r="L24" s="106">
        <f t="shared" si="16"/>
        <v>0</v>
      </c>
      <c r="M24" s="106">
        <f t="shared" si="16"/>
        <v>0</v>
      </c>
      <c r="N24" s="106">
        <f t="shared" si="16"/>
        <v>0</v>
      </c>
      <c r="O24" s="106">
        <f t="shared" si="16"/>
        <v>0</v>
      </c>
      <c r="P24" s="106">
        <f t="shared" si="16"/>
        <v>0</v>
      </c>
      <c r="Q24" s="111"/>
      <c r="R24" s="111"/>
      <c r="S24" s="107">
        <f t="shared" si="0"/>
        <v>0</v>
      </c>
    </row>
    <row r="25" spans="1:19" ht="15" customHeight="1">
      <c r="A25" s="241" t="s">
        <v>220</v>
      </c>
      <c r="B25" s="243" t="str">
        <f>VLOOKUP(A25,Resumo!$B$10:$C$20,2,FALSE)</f>
        <v>Instalações elétricas e elétricas especiais</v>
      </c>
      <c r="C25" s="245">
        <f>VLOOKUP(B25,Resumo!$C$10:$D$20,2,FALSE)</f>
        <v>0</v>
      </c>
      <c r="D25" s="108"/>
      <c r="E25" s="108"/>
      <c r="F25" s="108"/>
      <c r="G25" s="108"/>
      <c r="H25" s="108"/>
      <c r="I25" s="108">
        <v>0.15</v>
      </c>
      <c r="J25" s="108">
        <v>0.15</v>
      </c>
      <c r="K25" s="108">
        <v>0.15</v>
      </c>
      <c r="L25" s="108">
        <v>0.15</v>
      </c>
      <c r="M25" s="108">
        <v>0.15</v>
      </c>
      <c r="N25" s="108">
        <v>0.15</v>
      </c>
      <c r="O25" s="108">
        <v>0.1</v>
      </c>
      <c r="P25" s="112"/>
      <c r="Q25" s="112"/>
      <c r="R25" s="112"/>
      <c r="S25" s="109">
        <f t="shared" si="0"/>
        <v>1</v>
      </c>
    </row>
    <row r="26" spans="1:19" ht="15" customHeight="1">
      <c r="A26" s="242"/>
      <c r="B26" s="244"/>
      <c r="C26" s="246"/>
      <c r="D26" s="106">
        <f t="shared" ref="D26" si="17">$C$25*D25</f>
        <v>0</v>
      </c>
      <c r="E26" s="106">
        <f t="shared" ref="E26:J26" si="18">$C$25*E25</f>
        <v>0</v>
      </c>
      <c r="F26" s="106">
        <f t="shared" si="18"/>
        <v>0</v>
      </c>
      <c r="G26" s="106">
        <f t="shared" si="18"/>
        <v>0</v>
      </c>
      <c r="H26" s="106">
        <f t="shared" si="18"/>
        <v>0</v>
      </c>
      <c r="I26" s="106">
        <f t="shared" si="18"/>
        <v>0</v>
      </c>
      <c r="J26" s="106">
        <f t="shared" si="18"/>
        <v>0</v>
      </c>
      <c r="K26" s="106">
        <f>$C$25*K25</f>
        <v>0</v>
      </c>
      <c r="L26" s="106">
        <f t="shared" ref="L26:O26" si="19">$C$25*L25</f>
        <v>0</v>
      </c>
      <c r="M26" s="106">
        <f t="shared" si="19"/>
        <v>0</v>
      </c>
      <c r="N26" s="106">
        <f t="shared" si="19"/>
        <v>0</v>
      </c>
      <c r="O26" s="106">
        <f t="shared" si="19"/>
        <v>0</v>
      </c>
      <c r="P26" s="106"/>
      <c r="Q26" s="106"/>
      <c r="R26" s="106"/>
      <c r="S26" s="107">
        <f t="shared" si="0"/>
        <v>0</v>
      </c>
    </row>
    <row r="27" spans="1:19" ht="15" customHeight="1">
      <c r="A27" s="241" t="s">
        <v>223</v>
      </c>
      <c r="B27" s="243" t="str">
        <f>VLOOKUP(A27,Resumo!$B$10:$C$20,2,FALSE)</f>
        <v>Quadro QGBT</v>
      </c>
      <c r="C27" s="245">
        <f>VLOOKUP(B27,Resumo!$C$10:$D$20,2,FALSE)</f>
        <v>0</v>
      </c>
      <c r="D27" s="110"/>
      <c r="E27" s="110"/>
      <c r="F27" s="110"/>
      <c r="G27" s="110"/>
      <c r="H27" s="110"/>
      <c r="I27" s="110">
        <v>0.15</v>
      </c>
      <c r="J27" s="110">
        <v>0.15</v>
      </c>
      <c r="K27" s="110">
        <v>0.15</v>
      </c>
      <c r="L27" s="110">
        <v>0.15</v>
      </c>
      <c r="M27" s="110">
        <v>0.15</v>
      </c>
      <c r="N27" s="110">
        <v>0.15</v>
      </c>
      <c r="O27" s="110">
        <v>0.1</v>
      </c>
      <c r="P27" s="111"/>
      <c r="Q27" s="111"/>
      <c r="R27" s="111"/>
      <c r="S27" s="109">
        <f t="shared" si="0"/>
        <v>1</v>
      </c>
    </row>
    <row r="28" spans="1:19" ht="15" customHeight="1">
      <c r="A28" s="242"/>
      <c r="B28" s="244"/>
      <c r="C28" s="246"/>
      <c r="D28" s="106">
        <f t="shared" ref="D28:E28" si="20">$C$27*D27</f>
        <v>0</v>
      </c>
      <c r="E28" s="106">
        <f t="shared" si="20"/>
        <v>0</v>
      </c>
      <c r="F28" s="106">
        <f t="shared" ref="F28:N28" si="21">$C$27*F27</f>
        <v>0</v>
      </c>
      <c r="G28" s="106">
        <f t="shared" si="21"/>
        <v>0</v>
      </c>
      <c r="H28" s="106">
        <f t="shared" si="21"/>
        <v>0</v>
      </c>
      <c r="I28" s="106">
        <f t="shared" si="21"/>
        <v>0</v>
      </c>
      <c r="J28" s="106">
        <f t="shared" si="21"/>
        <v>0</v>
      </c>
      <c r="K28" s="106">
        <f t="shared" si="21"/>
        <v>0</v>
      </c>
      <c r="L28" s="106">
        <f t="shared" si="21"/>
        <v>0</v>
      </c>
      <c r="M28" s="106">
        <f t="shared" si="21"/>
        <v>0</v>
      </c>
      <c r="N28" s="106">
        <f t="shared" si="21"/>
        <v>0</v>
      </c>
      <c r="O28" s="106">
        <f>$C$27*O27</f>
        <v>0</v>
      </c>
      <c r="P28" s="111"/>
      <c r="Q28" s="111"/>
      <c r="R28" s="111"/>
      <c r="S28" s="107">
        <f t="shared" si="0"/>
        <v>0</v>
      </c>
    </row>
    <row r="29" spans="1:19" ht="15" customHeight="1">
      <c r="A29" s="241" t="s">
        <v>224</v>
      </c>
      <c r="B29" s="243" t="str">
        <f>VLOOKUP(A29,Resumo!$B$10:$C$20,2,FALSE)</f>
        <v>Extintores</v>
      </c>
      <c r="C29" s="245">
        <f>VLOOKUP(B29,Resumo!$C$10:$D$20,2,FALSE)</f>
        <v>0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>
        <v>0.5</v>
      </c>
      <c r="O29" s="108">
        <v>0.5</v>
      </c>
      <c r="P29" s="112"/>
      <c r="Q29" s="112"/>
      <c r="R29" s="112"/>
      <c r="S29" s="109">
        <f t="shared" si="0"/>
        <v>1</v>
      </c>
    </row>
    <row r="30" spans="1:19" ht="15" customHeight="1">
      <c r="A30" s="242"/>
      <c r="B30" s="244"/>
      <c r="C30" s="246"/>
      <c r="D30" s="106">
        <f t="shared" ref="D30:E30" si="22">$C$29*D29</f>
        <v>0</v>
      </c>
      <c r="E30" s="106">
        <f t="shared" si="22"/>
        <v>0</v>
      </c>
      <c r="F30" s="106">
        <f t="shared" ref="F30:L30" si="23">$C$29*F29</f>
        <v>0</v>
      </c>
      <c r="G30" s="106">
        <f t="shared" si="23"/>
        <v>0</v>
      </c>
      <c r="H30" s="106">
        <f t="shared" si="23"/>
        <v>0</v>
      </c>
      <c r="I30" s="106">
        <f t="shared" si="23"/>
        <v>0</v>
      </c>
      <c r="J30" s="106">
        <f t="shared" si="23"/>
        <v>0</v>
      </c>
      <c r="K30" s="106">
        <f t="shared" si="23"/>
        <v>0</v>
      </c>
      <c r="L30" s="106">
        <f t="shared" si="23"/>
        <v>0</v>
      </c>
      <c r="M30" s="106">
        <f t="shared" ref="M30:R30" si="24">$C$29*M29</f>
        <v>0</v>
      </c>
      <c r="N30" s="106">
        <f t="shared" si="24"/>
        <v>0</v>
      </c>
      <c r="O30" s="106">
        <f t="shared" si="24"/>
        <v>0</v>
      </c>
      <c r="P30" s="106">
        <f t="shared" si="24"/>
        <v>0</v>
      </c>
      <c r="Q30" s="106">
        <f t="shared" si="24"/>
        <v>0</v>
      </c>
      <c r="R30" s="106">
        <f t="shared" si="24"/>
        <v>0</v>
      </c>
      <c r="S30" s="107">
        <f t="shared" si="0"/>
        <v>0</v>
      </c>
    </row>
    <row r="31" spans="1:19" ht="15" customHeight="1">
      <c r="A31" s="241" t="s">
        <v>227</v>
      </c>
      <c r="B31" s="243" t="str">
        <f>VLOOKUP(A31,Resumo!$B$10:$C$20,2,FALSE)</f>
        <v>SERVIÇOS DE APOIO E ADM LOCAL</v>
      </c>
      <c r="C31" s="245">
        <f>VLOOKUP(B31,Resumo!$C$10:$D$20,2,FALSE)</f>
        <v>0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>
        <v>0.5</v>
      </c>
      <c r="O31" s="110">
        <v>0.5</v>
      </c>
      <c r="P31" s="112"/>
      <c r="Q31" s="112"/>
      <c r="R31" s="112"/>
      <c r="S31" s="109">
        <f t="shared" si="0"/>
        <v>1</v>
      </c>
    </row>
    <row r="32" spans="1:19" ht="15" customHeight="1" thickBot="1">
      <c r="A32" s="242"/>
      <c r="B32" s="244"/>
      <c r="C32" s="247"/>
      <c r="D32" s="106">
        <f t="shared" ref="D32:E32" si="25">$C31*D31</f>
        <v>0</v>
      </c>
      <c r="E32" s="106">
        <f t="shared" si="25"/>
        <v>0</v>
      </c>
      <c r="F32" s="106">
        <f t="shared" ref="F32:N32" si="26">$C31*F31</f>
        <v>0</v>
      </c>
      <c r="G32" s="106">
        <f t="shared" si="26"/>
        <v>0</v>
      </c>
      <c r="H32" s="106">
        <f t="shared" si="26"/>
        <v>0</v>
      </c>
      <c r="I32" s="106">
        <f t="shared" si="26"/>
        <v>0</v>
      </c>
      <c r="J32" s="106">
        <f t="shared" si="26"/>
        <v>0</v>
      </c>
      <c r="K32" s="106">
        <f t="shared" si="26"/>
        <v>0</v>
      </c>
      <c r="L32" s="106">
        <f t="shared" si="26"/>
        <v>0</v>
      </c>
      <c r="M32" s="106">
        <f t="shared" si="26"/>
        <v>0</v>
      </c>
      <c r="N32" s="106">
        <f t="shared" si="26"/>
        <v>0</v>
      </c>
      <c r="O32" s="106">
        <f>$C31*O31</f>
        <v>0</v>
      </c>
      <c r="P32" s="106">
        <f>$C31*P31</f>
        <v>0</v>
      </c>
      <c r="Q32" s="106">
        <f>$C31*Q31</f>
        <v>0</v>
      </c>
      <c r="R32" s="106">
        <f>$C31*R31</f>
        <v>0</v>
      </c>
      <c r="S32" s="107">
        <f t="shared" si="0"/>
        <v>0</v>
      </c>
    </row>
    <row r="33" spans="1:19" ht="15.75" thickBot="1">
      <c r="A33" s="237" t="s">
        <v>386</v>
      </c>
      <c r="B33" s="238"/>
      <c r="C33" s="113">
        <f>SUM(C11:C32)</f>
        <v>0</v>
      </c>
      <c r="D33" s="114">
        <f>SUM(D12,D14,D16,D18,D20,D22,D24,D26,D28,D30,D32)</f>
        <v>0</v>
      </c>
      <c r="E33" s="114">
        <f t="shared" ref="E33:N33" si="27">SUM(E12,E14,E16,E18,E20,E22,E24,E26,E28,E30,E32)</f>
        <v>0</v>
      </c>
      <c r="F33" s="114">
        <f t="shared" si="27"/>
        <v>0</v>
      </c>
      <c r="G33" s="114">
        <f t="shared" si="27"/>
        <v>0</v>
      </c>
      <c r="H33" s="114">
        <f t="shared" si="27"/>
        <v>0</v>
      </c>
      <c r="I33" s="114">
        <f t="shared" si="27"/>
        <v>0</v>
      </c>
      <c r="J33" s="114">
        <f t="shared" si="27"/>
        <v>0</v>
      </c>
      <c r="K33" s="114">
        <f t="shared" si="27"/>
        <v>0</v>
      </c>
      <c r="L33" s="114">
        <f t="shared" si="27"/>
        <v>0</v>
      </c>
      <c r="M33" s="114">
        <f t="shared" si="27"/>
        <v>0</v>
      </c>
      <c r="N33" s="114">
        <f t="shared" si="27"/>
        <v>0</v>
      </c>
      <c r="O33" s="114">
        <f>SUM(O12,O14,O16,O18,O20,O22,O24,O26,O28,O30,O32)</f>
        <v>0</v>
      </c>
      <c r="P33" s="114" t="e">
        <f>SUM(P12,P14,P16,P18,P20,P22,P24,P26,P28,P30,P32,#REF!,#REF!,#REF!,#REF!,#REF!,#REF!)</f>
        <v>#REF!</v>
      </c>
      <c r="Q33" s="114" t="e">
        <f>SUM(Q12,Q14,Q16,Q18,Q20,Q22,Q24,Q26,Q28,Q30,Q32,#REF!,#REF!,#REF!,#REF!,#REF!,#REF!)</f>
        <v>#REF!</v>
      </c>
      <c r="R33" s="114" t="e">
        <f>SUM(R12,R14,R16,R18,R20,R22,R24,R26,R28,R30,R32,#REF!,#REF!,#REF!,#REF!,#REF!,#REF!)</f>
        <v>#REF!</v>
      </c>
      <c r="S33" s="115">
        <f>+S32+S30+S28+S26+S24+S22+S20+S18+S16+S14+S12</f>
        <v>0</v>
      </c>
    </row>
    <row r="34" spans="1:19" ht="15.75" thickBot="1">
      <c r="A34" s="239" t="str">
        <f>Planilha!A153</f>
        <v>BDI</v>
      </c>
      <c r="B34" s="240"/>
      <c r="C34" s="116">
        <f>Planilha!G153</f>
        <v>0</v>
      </c>
      <c r="D34" s="117">
        <f>D33*Planilha!$F$153</f>
        <v>0</v>
      </c>
      <c r="E34" s="117">
        <f>E33*Planilha!$F$153</f>
        <v>0</v>
      </c>
      <c r="F34" s="117">
        <f>F33*Planilha!$F$153</f>
        <v>0</v>
      </c>
      <c r="G34" s="117">
        <f>G33*Planilha!$F$153</f>
        <v>0</v>
      </c>
      <c r="H34" s="117">
        <f>H33*Planilha!$F$153</f>
        <v>0</v>
      </c>
      <c r="I34" s="117">
        <f>I33*Planilha!$F$153</f>
        <v>0</v>
      </c>
      <c r="J34" s="117">
        <f>J33*Planilha!$F$153</f>
        <v>0</v>
      </c>
      <c r="K34" s="117">
        <f>K33*Planilha!$F$153</f>
        <v>0</v>
      </c>
      <c r="L34" s="117">
        <f>L33*Planilha!$F$153</f>
        <v>0</v>
      </c>
      <c r="M34" s="117">
        <f>M33*Planilha!$F$153</f>
        <v>0</v>
      </c>
      <c r="N34" s="117">
        <f>N33*Planilha!$F$153</f>
        <v>0</v>
      </c>
      <c r="O34" s="117">
        <f>O33*Planilha!$F$153</f>
        <v>0</v>
      </c>
      <c r="P34" s="117" t="e">
        <f>P33*Planilha!$F$153</f>
        <v>#REF!</v>
      </c>
      <c r="Q34" s="117" t="e">
        <f>Q33*Planilha!$F$153</f>
        <v>#REF!</v>
      </c>
      <c r="R34" s="117" t="e">
        <f>R33*Planilha!$F$153</f>
        <v>#REF!</v>
      </c>
      <c r="S34" s="118">
        <f>SUM(D34:O34)</f>
        <v>0</v>
      </c>
    </row>
    <row r="35" spans="1:19" ht="15.75" thickBot="1">
      <c r="A35" s="235" t="s">
        <v>385</v>
      </c>
      <c r="B35" s="236"/>
      <c r="C35" s="125">
        <f>C33+C34</f>
        <v>0</v>
      </c>
      <c r="D35" s="126">
        <f t="shared" ref="D35:O35" si="28">SUM(D33:D34)</f>
        <v>0</v>
      </c>
      <c r="E35" s="126">
        <f t="shared" si="28"/>
        <v>0</v>
      </c>
      <c r="F35" s="126">
        <f t="shared" si="28"/>
        <v>0</v>
      </c>
      <c r="G35" s="126">
        <f t="shared" si="28"/>
        <v>0</v>
      </c>
      <c r="H35" s="126">
        <f t="shared" si="28"/>
        <v>0</v>
      </c>
      <c r="I35" s="126">
        <f t="shared" si="28"/>
        <v>0</v>
      </c>
      <c r="J35" s="126">
        <f t="shared" si="28"/>
        <v>0</v>
      </c>
      <c r="K35" s="126">
        <f t="shared" si="28"/>
        <v>0</v>
      </c>
      <c r="L35" s="126">
        <f t="shared" si="28"/>
        <v>0</v>
      </c>
      <c r="M35" s="126">
        <f t="shared" si="28"/>
        <v>0</v>
      </c>
      <c r="N35" s="126">
        <f t="shared" si="28"/>
        <v>0</v>
      </c>
      <c r="O35" s="126">
        <f t="shared" si="28"/>
        <v>0</v>
      </c>
      <c r="P35" s="126" t="e">
        <f>SUM(P33:P34,#REF!)</f>
        <v>#REF!</v>
      </c>
      <c r="Q35" s="126" t="e">
        <f>SUM(Q33:Q34,#REF!)</f>
        <v>#REF!</v>
      </c>
      <c r="R35" s="126" t="e">
        <f>SUM(R33:R34,#REF!)</f>
        <v>#REF!</v>
      </c>
      <c r="S35" s="127">
        <f>SUM(ROUND(S33,2)+ROUND(S34,2))</f>
        <v>0</v>
      </c>
    </row>
    <row r="36" spans="1:19" ht="15.75" thickBot="1">
      <c r="A36" s="233" t="s">
        <v>259</v>
      </c>
      <c r="B36" s="234"/>
      <c r="C36" s="128"/>
      <c r="D36" s="126">
        <f>D35</f>
        <v>0</v>
      </c>
      <c r="E36" s="126">
        <f>E35+D36</f>
        <v>0</v>
      </c>
      <c r="F36" s="126">
        <f t="shared" ref="F36:P36" si="29">F35+E36</f>
        <v>0</v>
      </c>
      <c r="G36" s="126">
        <f t="shared" si="29"/>
        <v>0</v>
      </c>
      <c r="H36" s="126">
        <f t="shared" si="29"/>
        <v>0</v>
      </c>
      <c r="I36" s="126">
        <f t="shared" si="29"/>
        <v>0</v>
      </c>
      <c r="J36" s="126">
        <f t="shared" si="29"/>
        <v>0</v>
      </c>
      <c r="K36" s="126">
        <f t="shared" si="29"/>
        <v>0</v>
      </c>
      <c r="L36" s="126">
        <f t="shared" si="29"/>
        <v>0</v>
      </c>
      <c r="M36" s="126">
        <f t="shared" si="29"/>
        <v>0</v>
      </c>
      <c r="N36" s="126">
        <f t="shared" si="29"/>
        <v>0</v>
      </c>
      <c r="O36" s="126">
        <f t="shared" si="29"/>
        <v>0</v>
      </c>
      <c r="P36" s="126" t="e">
        <f t="shared" si="29"/>
        <v>#REF!</v>
      </c>
      <c r="Q36" s="126" t="e">
        <f>Q35+P36</f>
        <v>#REF!</v>
      </c>
      <c r="R36" s="126" t="e">
        <f>ROUND(R35,2)+ROUND(Q36,2)</f>
        <v>#REF!</v>
      </c>
      <c r="S36" s="127"/>
    </row>
    <row r="37" spans="1:19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 t="s">
        <v>322</v>
      </c>
      <c r="O37" s="67"/>
      <c r="P37" s="67"/>
      <c r="Q37" s="67"/>
      <c r="R37" s="67"/>
      <c r="S37" s="67"/>
    </row>
  </sheetData>
  <mergeCells count="38">
    <mergeCell ref="B2:F2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C31:C32"/>
    <mergeCell ref="A27:A28"/>
    <mergeCell ref="B27:B28"/>
    <mergeCell ref="C27:C28"/>
    <mergeCell ref="A29:A30"/>
    <mergeCell ref="B29:B30"/>
    <mergeCell ref="C29:C30"/>
    <mergeCell ref="A36:B36"/>
    <mergeCell ref="A35:B35"/>
    <mergeCell ref="A33:B33"/>
    <mergeCell ref="A34:B34"/>
    <mergeCell ref="A31:A32"/>
    <mergeCell ref="B31:B32"/>
  </mergeCells>
  <pageMargins left="0.23622047244094491" right="0.23622047244094491" top="1.1417322834645669" bottom="0.74803149606299213" header="0.31496062992125984" footer="0.31496062992125984"/>
  <pageSetup paperSize="9" scale="64" orientation="landscape" horizontalDpi="1200" verticalDpi="1200" r:id="rId1"/>
  <headerFooter>
    <oddHeader>&amp;C&amp;G</oddHeader>
    <oddFooter>&amp;L&amp;"Verdana,Negrito"|Coordenadoria Geral de Administração   |Grupo Técnico de Edificações&amp;"Verdana,Normal"
Av. Dr. Enéas de Carvalho Aguiar, 188 | CEP 05403-000 |São Paulo - SP | Telefone: (11) 3066-8664&amp;R&amp;"Verdana,Normal"Página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Cronograma!Titulos_de_impressao</vt:lpstr>
      <vt:lpstr>Planilha!Titulos_de_impressao</vt:lpstr>
    </vt:vector>
  </TitlesOfParts>
  <Company>SES/CGA/GTE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ILHA SOLTEIRA - CABINE DE MEDIÇÃO</dc:title>
  <dc:subject>PLANILHA ORÇAMENTARIA</dc:subject>
  <dc:creator>YUKIO</dc:creator>
  <cp:lastModifiedBy>Adriana Lima Conserva</cp:lastModifiedBy>
  <cp:lastPrinted>2021-01-13T17:59:34Z</cp:lastPrinted>
  <dcterms:created xsi:type="dcterms:W3CDTF">2017-06-28T14:49:31Z</dcterms:created>
  <dcterms:modified xsi:type="dcterms:W3CDTF">2021-01-19T18:57:44Z</dcterms:modified>
</cp:coreProperties>
</file>